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9"/>
  <workbookPr defaultThemeVersion="124226"/>
  <mc:AlternateContent xmlns:mc="http://schemas.openxmlformats.org/markup-compatibility/2006">
    <mc:Choice Requires="x15">
      <x15ac:absPath xmlns:x15ac="http://schemas.microsoft.com/office/spreadsheetml/2010/11/ac" url="\\GTILFS02\Users\YerelN\עבודה הלוי דוויק\בעבודה\שראל\תרבות - הרמת מסך\"/>
    </mc:Choice>
  </mc:AlternateContent>
  <xr:revisionPtr revIDLastSave="0" documentId="13_ncr:1_{EA692240-11F5-42E4-B90E-0D975F839FF0}" xr6:coauthVersionLast="36" xr6:coauthVersionMax="36" xr10:uidLastSave="{00000000-0000-0000-0000-000000000000}"/>
  <bookViews>
    <workbookView xWindow="0" yWindow="0" windowWidth="23040" windowHeight="9132" tabRatio="577" xr2:uid="{00000000-000D-0000-FFFF-FFFF00000000}"/>
  </bookViews>
  <sheets>
    <sheet name="תנאי-סף" sheetId="1" r:id="rId1"/>
    <sheet name="איכות" sheetId="8" r:id="rId2"/>
    <sheet name="המלצות" sheetId="13" r:id="rId3"/>
    <sheet name="ריאיון" sheetId="11" r:id="rId4"/>
    <sheet name="מחיר" sheetId="6" r:id="rId5"/>
    <sheet name="סיכום" sheetId="12" r:id="rId6"/>
  </sheets>
  <definedNames>
    <definedName name="_Ref173487267" localSheetId="0">'תנאי-סף'!#REF!</definedName>
    <definedName name="_Ref179538436" localSheetId="0">'תנאי-סף'!#REF!</definedName>
    <definedName name="_Ref263083897" localSheetId="0">'תנאי-סף'!$B$9</definedName>
    <definedName name="_Ref274737718" localSheetId="0">'תנאי-סף'!$B$10</definedName>
    <definedName name="_Ref274737979" localSheetId="0">'תנאי-סף'!#REF!</definedName>
    <definedName name="_Ref295727242" localSheetId="0">'תנאי-סף'!$B$11</definedName>
    <definedName name="_Ref296892065" localSheetId="0">'תנאי-סף'!$B$12</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'תנאי-סף'!$B$10</definedName>
    <definedName name="_Ref304980088" localSheetId="0">'תנאי-סף'!#REF!</definedName>
    <definedName name="_Ref306772740" localSheetId="0">'תנאי-סף'!#REF!</definedName>
    <definedName name="_Ref316295880" localSheetId="0">'תנאי-סף'!$B$21</definedName>
    <definedName name="_Ref316372399" localSheetId="0">'תנאי-סף'!#REF!</definedName>
    <definedName name="_Ref329872137" localSheetId="0">'תנאי-סף'!#REF!</definedName>
    <definedName name="_Ref373241086" localSheetId="0">'תנאי-סף'!#REF!</definedName>
    <definedName name="_Ref374524676" localSheetId="0">'תנאי-סף'!$B$9</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_xlnm.Print_Area" localSheetId="1">איכות!$A$1:$I$13</definedName>
    <definedName name="_xlnm.Print_Area" localSheetId="2">המלצות!$A$1:$T$9</definedName>
    <definedName name="_xlnm.Print_Area" localSheetId="4">מחיר!$A$1:$N$24</definedName>
    <definedName name="_xlnm.Print_Area" localSheetId="5">סיכום!$A$1:$E$7</definedName>
    <definedName name="_xlnm.Print_Area" localSheetId="3">ריאיון!$A$1:$H$7</definedName>
    <definedName name="_xlnm.Print_Area" localSheetId="0">'תנאי-סף'!$A$1:$F$37</definedName>
  </definedNames>
  <calcPr calcId="191029"/>
</workbook>
</file>

<file path=xl/calcChain.xml><?xml version="1.0" encoding="utf-8"?>
<calcChain xmlns="http://schemas.openxmlformats.org/spreadsheetml/2006/main">
  <c r="D3" i="12" l="1"/>
  <c r="E3" i="12"/>
  <c r="C3" i="12"/>
  <c r="D7" i="12"/>
  <c r="E7" i="12"/>
  <c r="C7" i="12"/>
  <c r="G24" i="6"/>
  <c r="K24" i="6"/>
  <c r="C24" i="6"/>
  <c r="N22" i="6"/>
  <c r="N21" i="6"/>
  <c r="N20" i="6"/>
  <c r="N19" i="6"/>
  <c r="N18" i="6"/>
  <c r="N17" i="6"/>
  <c r="N16" i="6"/>
  <c r="N15" i="6"/>
  <c r="N14" i="6"/>
  <c r="N13" i="6"/>
  <c r="N12" i="6"/>
  <c r="N11" i="6"/>
  <c r="N10" i="6"/>
  <c r="N9" i="6"/>
  <c r="N8" i="6"/>
  <c r="N7" i="6"/>
  <c r="K23" i="6" s="1"/>
  <c r="N6" i="6"/>
  <c r="N5" i="6"/>
  <c r="N4" i="6"/>
  <c r="J22" i="6"/>
  <c r="J21" i="6"/>
  <c r="J20" i="6"/>
  <c r="J19" i="6"/>
  <c r="J18" i="6"/>
  <c r="J17" i="6"/>
  <c r="J16" i="6"/>
  <c r="J15" i="6"/>
  <c r="J14" i="6"/>
  <c r="J13" i="6"/>
  <c r="J12" i="6"/>
  <c r="J11" i="6"/>
  <c r="J10" i="6"/>
  <c r="J9" i="6"/>
  <c r="J8" i="6"/>
  <c r="J7" i="6"/>
  <c r="J6" i="6"/>
  <c r="J5" i="6"/>
  <c r="J4" i="6"/>
  <c r="G23" i="6" s="1"/>
  <c r="F22" i="6"/>
  <c r="F21" i="6"/>
  <c r="F20" i="6"/>
  <c r="F19" i="6"/>
  <c r="F18" i="6"/>
  <c r="F17" i="6"/>
  <c r="F16" i="6"/>
  <c r="F15" i="6"/>
  <c r="F14" i="6"/>
  <c r="F13" i="6"/>
  <c r="F12" i="6"/>
  <c r="F11" i="6"/>
  <c r="F10" i="6"/>
  <c r="F9" i="6"/>
  <c r="F8" i="6"/>
  <c r="F7" i="6"/>
  <c r="F6" i="6"/>
  <c r="F5" i="6"/>
  <c r="F4" i="6"/>
  <c r="C23" i="6" s="1"/>
  <c r="M22" i="6"/>
  <c r="M21" i="6"/>
  <c r="M20" i="6"/>
  <c r="M19" i="6"/>
  <c r="M18" i="6"/>
  <c r="M17" i="6"/>
  <c r="M16" i="6"/>
  <c r="M15" i="6"/>
  <c r="M14" i="6"/>
  <c r="M13" i="6"/>
  <c r="M12" i="6"/>
  <c r="M11" i="6"/>
  <c r="M10" i="6"/>
  <c r="M9" i="6"/>
  <c r="M8" i="6"/>
  <c r="M7" i="6"/>
  <c r="M6" i="6"/>
  <c r="M5" i="6"/>
  <c r="M4" i="6"/>
  <c r="I22" i="6"/>
  <c r="I21" i="6"/>
  <c r="I20" i="6"/>
  <c r="I19" i="6"/>
  <c r="I18" i="6"/>
  <c r="I17" i="6"/>
  <c r="I16" i="6"/>
  <c r="I15" i="6"/>
  <c r="I14" i="6"/>
  <c r="I13" i="6"/>
  <c r="I12" i="6"/>
  <c r="I11" i="6"/>
  <c r="I10" i="6"/>
  <c r="I9" i="6"/>
  <c r="I8" i="6"/>
  <c r="I7" i="6"/>
  <c r="I6" i="6"/>
  <c r="I5" i="6"/>
  <c r="I4" i="6"/>
  <c r="E5" i="6"/>
  <c r="E6" i="6"/>
  <c r="E7" i="6"/>
  <c r="E8" i="6"/>
  <c r="E9" i="6"/>
  <c r="E10" i="6"/>
  <c r="E11" i="6"/>
  <c r="E12" i="6"/>
  <c r="E13" i="6"/>
  <c r="E14" i="6"/>
  <c r="E15" i="6"/>
  <c r="E16" i="6"/>
  <c r="E17" i="6"/>
  <c r="E18" i="6"/>
  <c r="E19" i="6"/>
  <c r="E20" i="6"/>
  <c r="E21" i="6"/>
  <c r="E22" i="6"/>
  <c r="E4" i="6"/>
  <c r="L22" i="6"/>
  <c r="L21" i="6"/>
  <c r="L20" i="6"/>
  <c r="L19" i="6"/>
  <c r="L18" i="6"/>
  <c r="L17" i="6"/>
  <c r="L16" i="6"/>
  <c r="L15" i="6"/>
  <c r="L14" i="6"/>
  <c r="L13" i="6"/>
  <c r="L12" i="6"/>
  <c r="L11" i="6"/>
  <c r="L10" i="6"/>
  <c r="L9" i="6"/>
  <c r="L8" i="6"/>
  <c r="L7" i="6"/>
  <c r="L6" i="6"/>
  <c r="L5" i="6"/>
  <c r="L4" i="6"/>
  <c r="H22" i="6"/>
  <c r="H21" i="6"/>
  <c r="H20" i="6"/>
  <c r="H19" i="6"/>
  <c r="H18" i="6"/>
  <c r="H17" i="6"/>
  <c r="H16" i="6"/>
  <c r="H15" i="6"/>
  <c r="H14" i="6"/>
  <c r="H13" i="6"/>
  <c r="H12" i="6"/>
  <c r="H11" i="6"/>
  <c r="H10" i="6"/>
  <c r="H9" i="6"/>
  <c r="H8" i="6"/>
  <c r="H7" i="6"/>
  <c r="H6" i="6"/>
  <c r="H5" i="6"/>
  <c r="H4" i="6"/>
  <c r="D5" i="6"/>
  <c r="D6" i="6"/>
  <c r="D7" i="6"/>
  <c r="D8" i="6"/>
  <c r="D9" i="6"/>
  <c r="D10" i="6"/>
  <c r="D11" i="6"/>
  <c r="D12" i="6"/>
  <c r="D13" i="6"/>
  <c r="D14" i="6"/>
  <c r="D15" i="6"/>
  <c r="D16" i="6"/>
  <c r="D17" i="6"/>
  <c r="D18" i="6"/>
  <c r="D19" i="6"/>
  <c r="D20" i="6"/>
  <c r="D21" i="6"/>
  <c r="D22" i="6"/>
  <c r="D4" i="6"/>
  <c r="I10" i="8"/>
  <c r="G10" i="8"/>
  <c r="E10" i="8"/>
  <c r="I9" i="8"/>
  <c r="G9" i="8"/>
  <c r="E9" i="8"/>
  <c r="I8" i="8"/>
  <c r="G8" i="8"/>
  <c r="E8" i="8"/>
  <c r="I6" i="8"/>
  <c r="I5" i="8"/>
  <c r="I4" i="8" s="1"/>
  <c r="G6" i="8"/>
  <c r="G5" i="8"/>
  <c r="G4" i="8" s="1"/>
  <c r="E5" i="8"/>
  <c r="E6" i="8"/>
  <c r="E16" i="1" a="1"/>
  <c r="E16" i="1" s="1"/>
  <c r="F16" i="1" a="1"/>
  <c r="F16" i="1" s="1"/>
  <c r="D16" i="1" a="1"/>
  <c r="D16" i="1" s="1"/>
  <c r="G7" i="8" l="1"/>
  <c r="I7" i="8"/>
  <c r="E7" i="8"/>
  <c r="E4" i="8"/>
  <c r="O9" i="13"/>
  <c r="I11" i="8" s="1"/>
  <c r="I9" i="13"/>
  <c r="G11" i="8" s="1"/>
  <c r="C9" i="13"/>
  <c r="E11" i="8" s="1"/>
  <c r="B9" i="13"/>
  <c r="C13" i="8"/>
  <c r="E13" i="1" a="1"/>
  <c r="E13" i="1" s="1"/>
  <c r="F13" i="1" a="1"/>
  <c r="F13" i="1" s="1"/>
  <c r="D13" i="1" a="1"/>
  <c r="D13" i="1" s="1"/>
  <c r="E8" i="1" a="1"/>
  <c r="E8" i="1" s="1"/>
  <c r="F8" i="1" a="1"/>
  <c r="F8" i="1" s="1"/>
  <c r="D8" i="1" a="1"/>
  <c r="D8" i="1" s="1"/>
  <c r="C7" i="11" l="1"/>
  <c r="E12" i="8" s="1"/>
  <c r="E7" i="11"/>
  <c r="G12" i="8" s="1"/>
  <c r="G7" i="11"/>
  <c r="I12" i="8" s="1"/>
  <c r="D13" i="8" l="1"/>
  <c r="F13" i="8"/>
  <c r="H13" i="8"/>
  <c r="C4" i="12"/>
  <c r="D4" i="12"/>
  <c r="E4" i="12"/>
  <c r="C2" i="6" l="1"/>
  <c r="H1" i="8"/>
  <c r="O1" i="13" s="1"/>
  <c r="F1" i="8"/>
  <c r="I1" i="13" s="1"/>
  <c r="D1" i="8"/>
  <c r="C1" i="13" s="1"/>
  <c r="B7" i="11"/>
  <c r="C1" i="12"/>
  <c r="D1" i="12"/>
  <c r="E1" i="12"/>
  <c r="G1" i="6"/>
  <c r="K1" i="6"/>
  <c r="C1" i="6"/>
  <c r="H2" i="8" l="1"/>
  <c r="G1" i="11"/>
  <c r="D2" i="8"/>
  <c r="C1" i="11"/>
  <c r="F2" i="8"/>
  <c r="E1" i="11"/>
  <c r="F7" i="1"/>
  <c r="F37" i="1" s="1"/>
  <c r="E7" i="1"/>
  <c r="E37" i="1" s="1"/>
  <c r="D7" i="1"/>
  <c r="D37" i="1" s="1"/>
  <c r="G2" i="6"/>
  <c r="K2" i="6"/>
  <c r="D2" i="12"/>
  <c r="E2" i="12"/>
  <c r="C2" i="12"/>
  <c r="A5" i="12"/>
  <c r="E2" i="11" l="1"/>
  <c r="I2" i="13"/>
  <c r="C2" i="11"/>
  <c r="C2" i="13"/>
  <c r="G2" i="11"/>
  <c r="O2" i="13"/>
  <c r="C5" i="12" l="1"/>
  <c r="D5" i="12"/>
  <c r="E5" i="12"/>
  <c r="C6" i="12" l="1"/>
  <c r="E6" i="12"/>
  <c r="D6" i="12"/>
</calcChain>
</file>

<file path=xl/sharedStrings.xml><?xml version="1.0" encoding="utf-8"?>
<sst xmlns="http://schemas.openxmlformats.org/spreadsheetml/2006/main" count="205" uniqueCount="150">
  <si>
    <t>מס' סעיף</t>
  </si>
  <si>
    <t>תיאור התנאי</t>
  </si>
  <si>
    <t>מסמכים נדרשים</t>
  </si>
  <si>
    <t>משקל</t>
  </si>
  <si>
    <t>משקל בציון האיכות</t>
  </si>
  <si>
    <t>ציון כולל לפרמטר</t>
  </si>
  <si>
    <t>ציון מחיר מנורמל</t>
  </si>
  <si>
    <t>ציון איכות</t>
  </si>
  <si>
    <t>ציון מחיר</t>
  </si>
  <si>
    <t>סה"כ ציון</t>
  </si>
  <si>
    <t>שקלול ציונים סופיים</t>
  </si>
  <si>
    <t>רכיב</t>
  </si>
  <si>
    <t>נימוק/ציון גלם</t>
  </si>
  <si>
    <t>טלפון:</t>
  </si>
  <si>
    <t>נימוק / ציון גלם</t>
  </si>
  <si>
    <t>תנאי סף מנהליים</t>
  </si>
  <si>
    <t>מס' סעיף:</t>
  </si>
  <si>
    <t>קריטריון:</t>
  </si>
  <si>
    <t>מס"ד:</t>
  </si>
  <si>
    <t>שם המציע:</t>
  </si>
  <si>
    <t>ח.פ.</t>
  </si>
  <si>
    <t>נימוק</t>
  </si>
  <si>
    <t xml:space="preserve">סה"כ ציון איכות </t>
  </si>
  <si>
    <t>איש קשר לצורך המכרז:</t>
  </si>
  <si>
    <t>הצעות למכרז תוגשנה בשפה העברית. כמו כן כל הנספחים, מכתבי המלצה, אישורים, תעודות וכל פרט הנדרש במכרז יוצגו אך ורק בשפה העברית.</t>
  </si>
  <si>
    <t>ניקוד איכות</t>
  </si>
  <si>
    <t>כתובת דוא"ל:</t>
  </si>
  <si>
    <t>6</t>
  </si>
  <si>
    <t>תנאי סף</t>
  </si>
  <si>
    <t>6.1</t>
  </si>
  <si>
    <t>6.2</t>
  </si>
  <si>
    <t>המציע עומד בדרישות תקנה 6(א) לתקנות חובת המכרזים, התשנ"ג-1993 ובכלל זה מחזיק בכל האישורים הנדרשים לפי חוק עסקאות גופים ציבוריים, התשל"ו-1976 (אכיפת ניהול חשבונות ותשלום חובות מס), כשהם תקפים</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</si>
  <si>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</si>
  <si>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אם המציע הוא תאגיד - במועד הגשת ההצעה המציע אינו בעל חובות אגרה שנתית לרשות התאגידים בגין שנת 2019 או מוקדם מכך. כמו כן, המציע אינו מוגדר כ"חברה מפרת חוק" ולא נשלחה אליו התראה לפני רישום כ"חברה מפרת חוק" כאמור בסעיף 362א' לחוק החברות, התשנ"ט 1999</t>
  </si>
  <si>
    <t>7.2</t>
  </si>
  <si>
    <t>הצעה שלמה?</t>
  </si>
  <si>
    <t>דירוג מציעים</t>
  </si>
  <si>
    <t>ריאיון</t>
  </si>
  <si>
    <t>סה"כ</t>
  </si>
  <si>
    <t>ראה לשונית ראיון</t>
  </si>
  <si>
    <t>עסק בשליטת אישה?</t>
  </si>
  <si>
    <r>
      <t xml:space="preserve">ציון
</t>
    </r>
    <r>
      <rPr>
        <sz val="9"/>
        <color theme="1"/>
        <rFont val="Arial"/>
        <family val="2"/>
        <scheme val="minor"/>
      </rPr>
      <t>יש להזין מספר בין 0 ל-10
ניתן להזין שבר עשרוני</t>
    </r>
  </si>
  <si>
    <t>המציע הינו גוף משפטי מאוגד הרשום ברשם רשמי בישראל ו/או עוסק מורשה</t>
  </si>
  <si>
    <t>המלצות</t>
  </si>
  <si>
    <t>ראה לשונית המלצות</t>
  </si>
  <si>
    <t>ממליץ 1:
שם ממליץ: ________</t>
  </si>
  <si>
    <t>ממליץ 2:
שם ממליץ: ________</t>
  </si>
  <si>
    <t>ממליץ 3:
שם ממליץ: ________</t>
  </si>
  <si>
    <t>הערות/נימוק</t>
  </si>
  <si>
    <r>
      <rPr>
        <b/>
        <sz val="11"/>
        <color theme="1"/>
        <rFont val="Arial"/>
        <family val="2"/>
        <scheme val="minor"/>
      </rPr>
      <t>ציון</t>
    </r>
    <r>
      <rPr>
        <sz val="11"/>
        <color theme="1"/>
        <rFont val="Arial"/>
        <family val="2"/>
        <charset val="177"/>
        <scheme val="minor"/>
      </rPr>
      <t xml:space="preserve">
יש להזין מספר בין 0 ל-10
ניתן להזין שבר עשרוני</t>
    </r>
  </si>
  <si>
    <r>
      <rPr>
        <b/>
        <sz val="11"/>
        <color theme="1"/>
        <rFont val="Arial"/>
        <family val="2"/>
        <scheme val="minor"/>
      </rPr>
      <t xml:space="preserve">ציון
</t>
    </r>
    <r>
      <rPr>
        <sz val="11"/>
        <color theme="1"/>
        <rFont val="Arial"/>
        <family val="2"/>
        <charset val="177"/>
        <scheme val="minor"/>
      </rPr>
      <t>יש להזין מספר בין 0 ל-10
ניתן להזין שבר עשרוני</t>
    </r>
  </si>
  <si>
    <t>התרשמות כללית</t>
  </si>
  <si>
    <t>6.1.1</t>
  </si>
  <si>
    <t>6.1.2</t>
  </si>
  <si>
    <t>6.1.3</t>
  </si>
  <si>
    <t>6.1.4</t>
  </si>
  <si>
    <t>6.2.1</t>
  </si>
  <si>
    <t>6.2.2</t>
  </si>
  <si>
    <r>
      <t xml:space="preserve">תנאי סף מקצועיים
</t>
    </r>
    <r>
      <rPr>
        <sz val="12"/>
        <color theme="1"/>
        <rFont val="David"/>
        <family val="2"/>
      </rPr>
      <t>"אירוע" לעניין סעיף זה – הוא כזה אשר בו מתקיימים כל התנאים הבאים יחד:
א.	כולל יצירות מתחומי אמנויות הבמה;
ב.	האירוע נפרס על פני 3 ימים רצופים לפחות;
ג.	היקפו התקציבי לא פחת מ-500,000 ₪ כולל מע"מ;
ד.	הוצגו בו לפחות 3 יצירות שונות, אשר אחת מהן הייתה יצירת מקור (דהיינו יצירה אשר הוצגה לראשונה באותו אירוע);
ה.	נכח בו קהל המונה לפחות 500 איש;
ו.	ההפקה כללה פעולות שיווק, פרסום, יחסי ציבור והפקה.</t>
    </r>
  </si>
  <si>
    <r>
      <rPr>
        <b/>
        <sz val="12"/>
        <color theme="1"/>
        <rFont val="David"/>
        <family val="2"/>
      </rPr>
      <t>למציע:</t>
    </r>
    <r>
      <rPr>
        <sz val="12"/>
        <color theme="1"/>
        <rFont val="David"/>
        <family val="2"/>
      </rPr>
      <t xml:space="preserve">
בשש השנים האחרונות הפיק המציע לפחות שישה "אירועים" כהגדרתם לעיל </t>
    </r>
    <r>
      <rPr>
        <u/>
        <sz val="12"/>
        <color theme="1"/>
        <rFont val="David"/>
        <family val="2"/>
      </rPr>
      <t xml:space="preserve">כאשר לפחות </t>
    </r>
    <r>
      <rPr>
        <b/>
        <u/>
        <sz val="12"/>
        <color theme="1"/>
        <rFont val="David"/>
        <family val="2"/>
      </rPr>
      <t>שניים</t>
    </r>
    <r>
      <rPr>
        <u/>
        <sz val="12"/>
        <color theme="1"/>
        <rFont val="David"/>
        <family val="2"/>
      </rPr>
      <t xml:space="preserve"> מהם היו בתחום המחול האמנותי</t>
    </r>
    <r>
      <rPr>
        <sz val="12"/>
        <color theme="1"/>
        <rFont val="David"/>
        <family val="2"/>
      </rPr>
      <t xml:space="preserve">. </t>
    </r>
  </si>
  <si>
    <r>
      <rPr>
        <b/>
        <sz val="12"/>
        <color theme="1"/>
        <rFont val="David"/>
        <family val="2"/>
      </rPr>
      <t>למנהל ההפקה</t>
    </r>
    <r>
      <rPr>
        <sz val="12"/>
        <color theme="1"/>
        <rFont val="David"/>
        <family val="2"/>
      </rPr>
      <t xml:space="preserve">:
בחמש השנים האחרונות ניהל מנהל ההפקה לפחות חמישה "אירועים" כהגדרתם לעיל, </t>
    </r>
    <r>
      <rPr>
        <u/>
        <sz val="12"/>
        <color theme="1"/>
        <rFont val="David"/>
        <family val="2"/>
      </rPr>
      <t xml:space="preserve">כאשר לפחות </t>
    </r>
    <r>
      <rPr>
        <b/>
        <u/>
        <sz val="12"/>
        <color theme="1"/>
        <rFont val="David"/>
        <family val="2"/>
      </rPr>
      <t>אחד</t>
    </r>
    <r>
      <rPr>
        <u/>
        <sz val="12"/>
        <color theme="1"/>
        <rFont val="David"/>
        <family val="2"/>
      </rPr>
      <t xml:space="preserve"> מהם היה בתחום המחול האמנותי.</t>
    </r>
    <r>
      <rPr>
        <sz val="12"/>
        <color theme="1"/>
        <rFont val="David"/>
        <family val="2"/>
      </rPr>
      <t xml:space="preserve"> </t>
    </r>
  </si>
  <si>
    <t>7</t>
  </si>
  <si>
    <t>7.1</t>
  </si>
  <si>
    <t>7.3</t>
  </si>
  <si>
    <t>7.4</t>
  </si>
  <si>
    <t>7.5</t>
  </si>
  <si>
    <t>7.6</t>
  </si>
  <si>
    <t>7.7</t>
  </si>
  <si>
    <t>7.8</t>
  </si>
  <si>
    <t>7.9</t>
  </si>
  <si>
    <t>7.10</t>
  </si>
  <si>
    <t>7.11</t>
  </si>
  <si>
    <t>7.12</t>
  </si>
  <si>
    <t>7.13</t>
  </si>
  <si>
    <t>7.14</t>
  </si>
  <si>
    <t>7.15</t>
  </si>
  <si>
    <t>7.16</t>
  </si>
  <si>
    <t>7.17</t>
  </si>
  <si>
    <t>8.2</t>
  </si>
  <si>
    <t>חוברת הצעה מלאה וחתומה כנדרש בסעיף 8 להלן</t>
  </si>
  <si>
    <t>טופס כתב הצעה, המצורף כחלק ב' למסמכי המכרז כשהוא חתום על-ידי מורשה חתימה ומאושר על ידי עו"ד כנדרש</t>
  </si>
  <si>
    <t xml:space="preserve">כל מסמכי המכרז (לרבות מכתבי ההבהרה שישלח המשרד למציעים). יש לחתום על כל מסמכי המכרז וההסכם בראשי תיבות בתחתית כל עמוד כהוכחה לקריאת המסמכים והבנתם. </t>
  </si>
  <si>
    <t>אם המציע הוא תאגיד – יצרף נסח חברה/שותפות עדכני מרשות התאגידים, לצורך הוכחת עמידה בתנאי הסף שבסעיף ‎6.1.1</t>
  </si>
  <si>
    <t>העתק תעודת עוסק מורשה והעתק של תעודת התאגדות (לפי העניין וסוג התאגדותו המשפטית של המציע) מאושרים על ידי עו"ד, לצורך הוכחת העמידה בתנאי הסף שבסעיף ‎6.1.1 לעיל. אם המציע הוא עמותה, עליו להעביר אישור ניהול תקין מטעם רשם העמותות, תקף למועד הגשת ההצעה.</t>
  </si>
  <si>
    <t>אם המציע הוא תאגיד, יצורף בנוסף אישור עו"ד או רו"ח על היות החתומים בשמו על מסמכי המכרז רשאים לחייב את המציע בחתימתם.</t>
  </si>
  <si>
    <t>אישור לפי חוק עסקאות גופים ציבוריים, בדבר ניהול פנקסי חשבונות ורשומות, כשהוא תקף, להוכחת העמידה בתנאי הסף שבסעיף ‎‎6.1.2 לעיל.</t>
  </si>
  <si>
    <t>תצהיר בדבר היעדר הרשעות לפי חוק עובדים זרים וחוק שכר מינימום חתום ע"י עו"ד (נספח ב'4).</t>
  </si>
  <si>
    <t>התחייבות ואישור המציע לקיום החקיקה בתחום העסקת עובדים חתומה ע"י עו"ד (נספח ב'5).</t>
  </si>
  <si>
    <t>הצהרה על שימוש בתוכנות מקוריות חתומה ע"י עו"ד/רו"ח (נספח ב'6)</t>
  </si>
  <si>
    <t>מסמך בשפה העברית המתאר את פרופיל המציע.</t>
  </si>
  <si>
    <t>הצעה ראשונית לתכנית מיתוג ושיווק לפרויקט, הכוללת קונספט למיתוג הפרויקט ושיווקו לקהל הרחב. כמו כן תכלול התכנית קונפסט עיצוב גרפי לתכני הפרסום שיופקו. ההצעה תכלול את חזונו ותפישת עולמו של המציע לגבי הפרויקו ותרומתו לתחום המחול בישראל, וכן הצעות לאופן יישומם של כל הנ"ל בהפקת הפרויקט, בשיווקו ובעיצוב חומרי הפרסום והמידע. 
יוצעו 3 רעיונות מיתוג ומהן יבחר המשרד תכנית אחת.
ההצעה תוגש במסמך קצר בן 5 עמודים שילווה במצגת קצרה או לחילופין בדוגמאות קשיחות, אשר יצורפו להצעה ובמידת הצורך יוצגו בראיון שייערך בשלב בחינת ההצעות.</t>
  </si>
  <si>
    <t>לצורך הוכחת עמידתו בתנאי הסף המפורט בסעיף ‎6.2.1 לעיל על המציע לפרט על אודות ניסיונו בביצוע הפעילות הנדרשת, תוך ציון היקף הפעילויות ומאפייניהן, שם הלקוח, שם איש הקשר ומספר הטלפון שלו כמפורט בחוברת ההצעה. הפרטים יסופקו בהתאם לנדרש בנספח ב'2 למסמכי המכרז. הניסיון הנדרש עפ"י סעיף זה יפורט ברשימה כרונולוגית מלאה של העבודות שבוצעו במהלך שנות הניסיון.</t>
  </si>
  <si>
    <t>7.18</t>
  </si>
  <si>
    <t>לצורך הוכחת עמידתו בתנאי הסף המפורט בסעיף ‎6.2.2 לעיל על המציע לפרט על אודות ניסיונו של מנהל ההפקה בביצוע הפעילות הנדרשת, תוך ציון היקף הפעילויות ומאפייניהן, שם הלקוח, שם איש הקשר ומספר הטלפון שלו כמפורט בחוברת ההצעה. הפרטים יסופקו בהתאם לנדרש בנספח ב'3 למסמכי המכרז. הניסיון הנדרש עפ"י סעיף זה יפורט ברשימה כרונולוגית מלאה של העבודות שבוצעו במהלך שנות הניסיון.
על המציע לצרף בסופו של נספח זה קורות חיים ומסמכים המעידים על הכשרתו וניסיונו המקצועי של מנהל ההפקה המוצע.</t>
  </si>
  <si>
    <r>
      <t xml:space="preserve">נספח הצעת המחיר חתום (נספח ב'7). הצעת המחיר תמולא ותחתם ע"י מורשה החתימה ותצורף </t>
    </r>
    <r>
      <rPr>
        <u/>
        <sz val="12"/>
        <color theme="1"/>
        <rFont val="David"/>
        <family val="2"/>
      </rPr>
      <t>במעטפה סגורה ונפרדת</t>
    </r>
    <r>
      <rPr>
        <sz val="12"/>
        <color theme="1"/>
        <rFont val="David"/>
        <family val="2"/>
      </rPr>
      <t>.</t>
    </r>
  </si>
  <si>
    <t>נספח ב'8 למסמכי המכרז – יצורף מסומן ע"י המציע ברובריקות המתאימות, לפי האישורים והנספחים אותם צירף המציע להצעתו.</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</si>
  <si>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</si>
  <si>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‎14 לפרק זה.</t>
  </si>
  <si>
    <t>8.3</t>
  </si>
  <si>
    <t>ההצעה תוגש ב-2 עותקים קשיחים (מודפסים) ועותק אחד דיגיטלי (בפורמט pdf או docx על גבי החסן נייד cd או dok). אחד מן העותקים ייקרא "עותק המקור". עותק המקור יהיה כרוך או ערוך בקלסר ויכיל את מסמכי המכרז החתומים במקור. העותק שאינו עותק המקור יהיה ערוך כך שניתן יהיה לסרוק אותו בקלות על מנת להעבירו למציעים אחרים ככל שהדבר יידרש.</t>
  </si>
  <si>
    <t>10.3.1</t>
  </si>
  <si>
    <t>10.3.2</t>
  </si>
  <si>
    <t>10.3.4</t>
  </si>
  <si>
    <t>10.3.3</t>
  </si>
  <si>
    <t xml:space="preserve">ניסיון קודם של המציע בהפקת וביצוע אירועים </t>
  </si>
  <si>
    <t>10.3.1.1</t>
  </si>
  <si>
    <t>10.3.1.2</t>
  </si>
  <si>
    <t>ייבחנו עד 10 אירועים העומדים בתנאים שנקבעו בסעיף ‎6.2.1 מעבר לנדרש בתנאי הסף:</t>
  </si>
  <si>
    <t>על כל פרויקט בתחום אמנויות הבמה (שאינו מחול) יקבל המציע נקודה 1 ועד מקסימום של 7 נקודות עבור סעיף זה.</t>
  </si>
  <si>
    <t xml:space="preserve">על כל פרויקט בתחום המחול יקבל המציע 3 נקודות. </t>
  </si>
  <si>
    <t>יש לציין מספר אירועים מעבר לאירועים שנספרו לעניין תנאי הסף</t>
  </si>
  <si>
    <t>ניסיון קודם של מנהל ההפקה בניהול הפקות בתחום אמנויות הבמה</t>
  </si>
  <si>
    <t xml:space="preserve">ייבחנו עד 7 אירועים אשר ניהל מנהל ההפקה המוצע, העומדים בתנאי סעיף ‎6.2.2 מעבר לנדרש בתנאי הסף. הניקוד בסעיף זה יינתן באופן הבא: </t>
  </si>
  <si>
    <t>10.3.3.1</t>
  </si>
  <si>
    <t>10.3.3.2</t>
  </si>
  <si>
    <t>10.3.3.3</t>
  </si>
  <si>
    <t xml:space="preserve">על כל הפקה בתחום המחול יקבל המציע 5 נקודות. </t>
  </si>
  <si>
    <t>על כל הפקה אשר כללה לפחות שלוש "יצירות מקור" כהגדרתן בסעיף ‎2.10, יקבל המציע 2 נקודות נוספות.</t>
  </si>
  <si>
    <t xml:space="preserve">על כל הפקה בה נכח קהל של 500 איש לפחות יקבל המציע 2 נקודות נוספות. </t>
  </si>
  <si>
    <t>רמה מקצועית של ההפקה</t>
  </si>
  <si>
    <t xml:space="preserve">רמת שירות </t>
  </si>
  <si>
    <t xml:space="preserve">עמידה בלוחות זמנים </t>
  </si>
  <si>
    <t>גמישות לשינויים</t>
  </si>
  <si>
    <t>היכרות עם תחום המחול הישראלי ובפרט עם יוצרים בראשית דרכם</t>
  </si>
  <si>
    <t xml:space="preserve">מקצועיות בתחום ההפקה וניהול ההפקות </t>
  </si>
  <si>
    <t>מחיר</t>
  </si>
  <si>
    <t>כמות</t>
  </si>
  <si>
    <r>
      <t xml:space="preserve">מחיר ליחידה </t>
    </r>
    <r>
      <rPr>
        <b/>
        <u/>
        <sz val="12"/>
        <color theme="1"/>
        <rFont val="David"/>
        <family val="2"/>
      </rPr>
      <t xml:space="preserve">לא כולל </t>
    </r>
    <r>
      <rPr>
        <b/>
        <sz val="12"/>
        <color theme="1"/>
        <rFont val="David"/>
        <family val="2"/>
      </rPr>
      <t>מע"מ</t>
    </r>
  </si>
  <si>
    <r>
      <t xml:space="preserve">סה"כ מחיר </t>
    </r>
    <r>
      <rPr>
        <b/>
        <u/>
        <sz val="12"/>
        <color theme="1"/>
        <rFont val="David"/>
        <family val="2"/>
      </rPr>
      <t>ללא מע"מ</t>
    </r>
  </si>
  <si>
    <r>
      <t xml:space="preserve">סה"כ מחיר </t>
    </r>
    <r>
      <rPr>
        <b/>
        <u/>
        <sz val="12"/>
        <color theme="1"/>
        <rFont val="David"/>
        <family val="2"/>
      </rPr>
      <t>כולל מע"מ</t>
    </r>
  </si>
  <si>
    <r>
      <t xml:space="preserve">מחיר ליחידה </t>
    </r>
    <r>
      <rPr>
        <b/>
        <u/>
        <sz val="12"/>
        <color theme="1"/>
        <rFont val="David"/>
        <family val="2"/>
      </rPr>
      <t xml:space="preserve"> כולל </t>
    </r>
    <r>
      <rPr>
        <b/>
        <sz val="12"/>
        <color theme="1"/>
        <rFont val="David"/>
        <family val="2"/>
      </rPr>
      <t>מע"מ</t>
    </r>
  </si>
  <si>
    <t>השכרת אולמות לחזרות גנרליות+מופעים</t>
  </si>
  <si>
    <t>פנסים</t>
  </si>
  <si>
    <t>דימרים</t>
  </si>
  <si>
    <t>חיפוי לינוליאום לרצפת הבמה</t>
  </si>
  <si>
    <t>סט בדים שחור כולל מסך אחורי</t>
  </si>
  <si>
    <t>רגלים לבדים</t>
  </si>
  <si>
    <t>פדוגות לבדים</t>
  </si>
  <si>
    <t>צוות טכני לאירוע</t>
  </si>
  <si>
    <t>כרזות חוצות (כולל הפצה)</t>
  </si>
  <si>
    <t>פלאייר פרסומי אינטרנטי, באנרים למדיה הדיגיטלית וקידום במדיה הדיגיטלית</t>
  </si>
  <si>
    <t>תוכניה</t>
  </si>
  <si>
    <t>הזמנות אינטרנטיות לאירוע הפתיחה (כולל הפצה)</t>
  </si>
  <si>
    <t>צילום - סטילס</t>
  </si>
  <si>
    <t>צילום וידאו של חזרות</t>
  </si>
  <si>
    <t>הפקת DVD לכל מופע</t>
  </si>
  <si>
    <t>DVD – קליפ מקבץ סיכום</t>
  </si>
  <si>
    <t>הדפסת ומכירת כרטיסים לאירועים</t>
  </si>
  <si>
    <t>שכר ההפקה</t>
  </si>
  <si>
    <t>טקס הענקת הפרסים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</si>
</sst>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9" formatCode="&quot;₪&quot;\ #,##0.00"/>
  </numFmts>
  <fonts count="27" x14ac:knownFonts="1">
    <font>
      <sz val="11"/>
      <color theme="1"/>
      <name val="Arial"/>
      <family val="2"/>
      <charset val="177"/>
      <scheme val="minor"/>
    </font>
    <font>
      <sz val="11"/>
      <color theme="1"/>
      <name val="David"/>
      <family val="2"/>
      <charset val="177"/>
    </font>
    <font>
      <b/>
      <sz val="12"/>
      <color theme="1"/>
      <name val="David"/>
      <family val="2"/>
      <charset val="177"/>
    </font>
    <font>
      <b/>
      <sz val="11"/>
      <color theme="1"/>
      <name val="David"/>
      <family val="2"/>
      <charset val="177"/>
    </font>
    <font>
      <sz val="11"/>
      <color theme="1"/>
      <name val="Arial"/>
      <family val="2"/>
      <charset val="177"/>
      <scheme val="minor"/>
    </font>
    <font>
      <b/>
      <sz val="11"/>
      <color theme="1"/>
      <name val="Arial"/>
      <family val="2"/>
      <scheme val="minor"/>
    </font>
    <font>
      <sz val="11"/>
      <color theme="1"/>
      <name val="Arial"/>
      <family val="2"/>
      <scheme val="minor"/>
    </font>
    <font>
      <b/>
      <sz val="11"/>
      <color theme="0"/>
      <name val="Arial"/>
      <family val="2"/>
      <scheme val="minor"/>
    </font>
    <font>
      <b/>
      <sz val="12"/>
      <name val="David"/>
      <family val="2"/>
      <charset val="177"/>
    </font>
    <font>
      <sz val="11"/>
      <name val="David"/>
      <family val="2"/>
      <charset val="177"/>
    </font>
    <font>
      <b/>
      <sz val="16"/>
      <color theme="1"/>
      <name val="David"/>
      <family val="2"/>
      <charset val="177"/>
    </font>
    <font>
      <sz val="12"/>
      <color theme="1"/>
      <name val="David"/>
      <family val="2"/>
    </font>
    <font>
      <sz val="12"/>
      <name val="David"/>
      <family val="2"/>
    </font>
    <font>
      <sz val="12"/>
      <color theme="1"/>
      <name val="Arial"/>
      <family val="2"/>
      <charset val="177"/>
      <scheme val="minor"/>
    </font>
    <font>
      <sz val="12"/>
      <name val="David"/>
      <family val="2"/>
      <charset val="177"/>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color theme="0"/>
      <name val="Arial"/>
      <family val="2"/>
      <scheme val="minor"/>
    </font>
    <font>
      <u/>
      <sz val="11"/>
      <color theme="10"/>
      <name val="Arial"/>
      <family val="2"/>
      <charset val="177"/>
      <scheme val="minor"/>
    </font>
    <font>
      <sz val="9"/>
      <color theme="1"/>
      <name val="Arial"/>
      <family val="2"/>
      <scheme val="minor"/>
    </font>
    <font>
      <u/>
      <sz val="12"/>
      <color theme="1"/>
      <name val="David"/>
      <family val="2"/>
    </font>
    <font>
      <b/>
      <u/>
      <sz val="12"/>
      <color theme="1"/>
      <name val="David"/>
      <family val="2"/>
    </font>
    <font>
      <b/>
      <sz val="18"/>
      <color theme="1"/>
      <name val="David"/>
      <family val="2"/>
    </font>
  </fonts>
  <fills count="2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s>
  <borders count="54">
    <border>
      <left/>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s>
  <cellStyleXfs count="3">
    <xf numFmtId="0" fontId="0" fillId="0" borderId="0"/>
    <xf numFmtId="9" fontId="4" fillId="0" borderId="0" applyFont="0" applyFill="0" applyBorder="0" applyAlignment="0" applyProtection="0"/>
    <xf numFmtId="0" fontId="22" fillId="0" borderId="0" applyNumberFormat="0" applyFill="0" applyBorder="0" applyAlignment="0" applyProtection="0"/>
  </cellStyleXfs>
  <cellXfs count="193">
    <xf numFmtId="0" fontId="0" fillId="0" borderId="0" xfId="0"/>
    <xf numFmtId="0" fontId="0" fillId="0" borderId="9" xfId="0" applyBorder="1" applyAlignment="1">
      <alignment horizontal="center" vertical="center"/>
    </xf>
    <xf numFmtId="0" fontId="0" fillId="0" borderId="0" xfId="0" applyProtection="1"/>
    <xf numFmtId="0" fontId="5" fillId="10" borderId="14" xfId="0" applyFont="1" applyFill="1" applyBorder="1" applyAlignment="1" applyProtection="1">
      <alignment horizontal="center"/>
    </xf>
    <xf numFmtId="0" fontId="5" fillId="10" borderId="21" xfId="0" applyFont="1" applyFill="1" applyBorder="1" applyProtection="1"/>
    <xf numFmtId="0" fontId="3" fillId="10" borderId="22" xfId="0" applyFont="1" applyFill="1" applyBorder="1" applyAlignment="1" applyProtection="1">
      <alignment horizontal="center" vertical="center" wrapText="1"/>
    </xf>
    <xf numFmtId="2" fontId="6" fillId="11" borderId="17" xfId="0" applyNumberFormat="1" applyFont="1" applyFill="1" applyBorder="1" applyAlignment="1" applyProtection="1">
      <alignment horizontal="center" vertical="center"/>
    </xf>
    <xf numFmtId="9" fontId="7" fillId="9" borderId="9" xfId="0" applyNumberFormat="1" applyFont="1" applyFill="1" applyBorder="1" applyAlignment="1" applyProtection="1">
      <alignment horizontal="center" vertical="center"/>
    </xf>
    <xf numFmtId="0" fontId="7" fillId="9" borderId="19" xfId="0" applyFont="1" applyFill="1" applyBorder="1" applyAlignment="1" applyProtection="1">
      <alignment vertical="center"/>
    </xf>
    <xf numFmtId="2" fontId="7" fillId="9" borderId="17" xfId="0" applyNumberFormat="1" applyFont="1" applyFill="1" applyBorder="1" applyAlignment="1" applyProtection="1">
      <alignment horizontal="center" vertical="center"/>
    </xf>
    <xf numFmtId="9" fontId="0" fillId="11" borderId="9" xfId="0" applyNumberFormat="1" applyFill="1" applyBorder="1" applyAlignment="1" applyProtection="1">
      <alignment horizontal="center" vertical="center"/>
    </xf>
    <xf numFmtId="0" fontId="6" fillId="11" borderId="19" xfId="0" applyFont="1" applyFill="1" applyBorder="1" applyAlignment="1" applyProtection="1">
      <alignment vertical="center"/>
    </xf>
    <xf numFmtId="0" fontId="13" fillId="0" borderId="0" xfId="0" applyFont="1" applyBorder="1"/>
    <xf numFmtId="0" fontId="13" fillId="0" borderId="0" xfId="0" applyFont="1"/>
    <xf numFmtId="0" fontId="13" fillId="0" borderId="23" xfId="0" applyFont="1" applyBorder="1"/>
    <xf numFmtId="0" fontId="0" fillId="0" borderId="0" xfId="0" applyAlignment="1" applyProtection="1">
      <alignment vertical="top"/>
      <protection hidden="1"/>
    </xf>
    <xf numFmtId="0" fontId="0" fillId="3" borderId="0" xfId="0" applyFill="1" applyAlignment="1" applyProtection="1">
      <alignment vertical="top"/>
      <protection hidden="1"/>
    </xf>
    <xf numFmtId="0" fontId="0" fillId="3"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31" xfId="0" applyBorder="1" applyAlignment="1" applyProtection="1">
      <alignment vertical="top"/>
      <protection hidden="1"/>
    </xf>
    <xf numFmtId="0" fontId="0" fillId="3" borderId="0" xfId="0" applyFill="1" applyAlignment="1" applyProtection="1">
      <alignment vertical="top" wrapText="1"/>
      <protection hidden="1"/>
    </xf>
    <xf numFmtId="49" fontId="20" fillId="0" borderId="7" xfId="0" applyNumberFormat="1" applyFont="1" applyFill="1" applyBorder="1" applyAlignment="1" applyProtection="1">
      <alignment horizontal="center" vertical="top" wrapText="1"/>
      <protection hidden="1"/>
    </xf>
    <xf numFmtId="49" fontId="18" fillId="0" borderId="2" xfId="0" applyNumberFormat="1" applyFont="1" applyFill="1" applyBorder="1" applyAlignment="1" applyProtection="1">
      <alignment horizontal="center" vertical="top" wrapText="1" readingOrder="2"/>
      <protection hidden="1"/>
    </xf>
    <xf numFmtId="49" fontId="12" fillId="0" borderId="2" xfId="0" applyNumberFormat="1" applyFont="1" applyFill="1" applyBorder="1" applyAlignment="1">
      <alignment horizontal="center" vertical="top" wrapText="1"/>
    </xf>
    <xf numFmtId="49" fontId="17" fillId="19" borderId="30" xfId="0" applyNumberFormat="1" applyFont="1" applyFill="1" applyBorder="1" applyAlignment="1" applyProtection="1">
      <alignment horizontal="center" vertical="top"/>
      <protection hidden="1"/>
    </xf>
    <xf numFmtId="49" fontId="20" fillId="20" borderId="13" xfId="0" applyNumberFormat="1" applyFont="1" applyFill="1" applyBorder="1" applyAlignment="1" applyProtection="1">
      <alignment horizontal="center" vertical="top" wrapText="1"/>
      <protection hidden="1"/>
    </xf>
    <xf numFmtId="49" fontId="16" fillId="20" borderId="9" xfId="0" applyNumberFormat="1" applyFont="1" applyFill="1" applyBorder="1" applyAlignment="1" applyProtection="1">
      <alignment horizontal="center" vertical="top" wrapText="1" readingOrder="2"/>
      <protection hidden="1"/>
    </xf>
    <xf numFmtId="49" fontId="16" fillId="6" borderId="9" xfId="0" applyNumberFormat="1" applyFont="1" applyFill="1" applyBorder="1" applyAlignment="1" applyProtection="1">
      <alignment horizontal="center" vertical="top" wrapText="1" readingOrder="2"/>
      <protection hidden="1"/>
    </xf>
    <xf numFmtId="49" fontId="16" fillId="15" borderId="9" xfId="0" applyNumberFormat="1" applyFont="1" applyFill="1" applyBorder="1" applyAlignment="1" applyProtection="1">
      <alignment horizontal="center" vertical="top" readingOrder="2"/>
      <protection hidden="1"/>
    </xf>
    <xf numFmtId="49" fontId="20" fillId="6" borderId="16" xfId="0" applyNumberFormat="1" applyFont="1" applyFill="1" applyBorder="1" applyAlignment="1" applyProtection="1">
      <alignment horizontal="center" vertical="top" wrapText="1"/>
      <protection hidden="1"/>
    </xf>
    <xf numFmtId="0" fontId="20" fillId="0" borderId="7" xfId="0" applyNumberFormat="1" applyFont="1" applyFill="1" applyBorder="1" applyAlignment="1" applyProtection="1">
      <alignment horizontal="center" vertical="top" wrapText="1"/>
      <protection hidden="1"/>
    </xf>
    <xf numFmtId="0" fontId="0" fillId="4" borderId="19" xfId="0" applyFill="1" applyBorder="1" applyAlignment="1">
      <alignment horizontal="center" vertical="center" wrapText="1"/>
    </xf>
    <xf numFmtId="0" fontId="0" fillId="4" borderId="9" xfId="0" applyFill="1" applyBorder="1" applyAlignment="1">
      <alignment horizontal="center" vertical="center" wrapText="1"/>
    </xf>
    <xf numFmtId="0" fontId="0" fillId="0" borderId="0" xfId="0" applyBorder="1"/>
    <xf numFmtId="0" fontId="1" fillId="0" borderId="19" xfId="0" applyFont="1" applyBorder="1" applyAlignment="1">
      <alignment horizontal="center" vertical="center" wrapText="1"/>
    </xf>
    <xf numFmtId="0" fontId="3" fillId="14" borderId="9" xfId="0" applyFont="1" applyFill="1" applyBorder="1" applyAlignment="1">
      <alignment horizontal="right" vertical="center" wrapText="1"/>
    </xf>
    <xf numFmtId="0" fontId="3" fillId="14" borderId="9" xfId="0" applyFont="1" applyFill="1" applyBorder="1" applyAlignment="1">
      <alignment horizontal="right" vertical="top" wrapText="1"/>
    </xf>
    <xf numFmtId="0" fontId="0" fillId="0" borderId="19" xfId="0" applyBorder="1" applyAlignment="1">
      <alignment horizontal="center"/>
    </xf>
    <xf numFmtId="0" fontId="2" fillId="7" borderId="36" xfId="0" applyFont="1" applyFill="1" applyBorder="1" applyAlignment="1" applyProtection="1">
      <alignment horizontal="center" vertical="center" wrapText="1"/>
      <protection hidden="1"/>
    </xf>
    <xf numFmtId="0" fontId="2" fillId="7" borderId="26" xfId="0" applyFont="1" applyFill="1" applyBorder="1" applyAlignment="1" applyProtection="1">
      <alignment horizontal="center" vertical="center" wrapText="1"/>
      <protection hidden="1"/>
    </xf>
    <xf numFmtId="0" fontId="3" fillId="14" borderId="8" xfId="0" applyFont="1" applyFill="1" applyBorder="1" applyAlignment="1">
      <alignment horizontal="center" vertical="center" wrapText="1"/>
    </xf>
    <xf numFmtId="9" fontId="0" fillId="0" borderId="33" xfId="0" applyNumberFormat="1" applyBorder="1" applyAlignment="1">
      <alignment horizontal="center"/>
    </xf>
    <xf numFmtId="0" fontId="3" fillId="14" borderId="13" xfId="0" applyFont="1" applyFill="1" applyBorder="1" applyAlignment="1">
      <alignment horizontal="right" vertical="center" wrapText="1"/>
    </xf>
    <xf numFmtId="9" fontId="9" fillId="2" borderId="16" xfId="1" applyFont="1" applyFill="1" applyBorder="1" applyAlignment="1" applyProtection="1">
      <alignment horizontal="center" vertical="center" wrapText="1" readingOrder="2"/>
      <protection hidden="1"/>
    </xf>
    <xf numFmtId="9" fontId="9" fillId="2" borderId="19" xfId="1" applyFont="1" applyFill="1" applyBorder="1" applyAlignment="1" applyProtection="1">
      <alignment horizontal="center" vertical="center" wrapText="1" readingOrder="2"/>
      <protection hidden="1"/>
    </xf>
    <xf numFmtId="0" fontId="3" fillId="14" borderId="10" xfId="0" applyFont="1" applyFill="1" applyBorder="1" applyAlignment="1">
      <alignment horizontal="right" vertical="center" wrapText="1"/>
    </xf>
    <xf numFmtId="9" fontId="9" fillId="2" borderId="12" xfId="1" applyFont="1" applyFill="1" applyBorder="1" applyAlignment="1" applyProtection="1">
      <alignment horizontal="center" vertical="center" wrapText="1" readingOrder="2"/>
      <protection hidden="1"/>
    </xf>
    <xf numFmtId="0" fontId="8" fillId="7" borderId="18" xfId="0" applyFont="1" applyFill="1" applyBorder="1" applyAlignment="1" applyProtection="1">
      <alignment vertical="center" wrapText="1" readingOrder="2"/>
      <protection hidden="1"/>
    </xf>
    <xf numFmtId="0" fontId="8" fillId="13" borderId="18" xfId="0" applyFont="1" applyFill="1" applyBorder="1" applyAlignment="1" applyProtection="1">
      <alignment vertical="center" wrapText="1" readingOrder="2"/>
      <protection hidden="1"/>
    </xf>
    <xf numFmtId="0" fontId="8" fillId="7" borderId="9" xfId="0" applyFont="1" applyFill="1" applyBorder="1" applyAlignment="1" applyProtection="1">
      <alignment horizontal="center" vertical="center" wrapText="1" readingOrder="2"/>
      <protection hidden="1"/>
    </xf>
    <xf numFmtId="0" fontId="8" fillId="7" borderId="19" xfId="0" applyFont="1" applyFill="1" applyBorder="1" applyAlignment="1" applyProtection="1">
      <alignment horizontal="center" vertical="center" wrapText="1" readingOrder="2"/>
      <protection hidden="1"/>
    </xf>
    <xf numFmtId="0" fontId="8" fillId="13" borderId="9" xfId="0" applyFont="1" applyFill="1" applyBorder="1" applyAlignment="1" applyProtection="1">
      <alignment horizontal="center" vertical="center" wrapText="1" readingOrder="2"/>
      <protection hidden="1"/>
    </xf>
    <xf numFmtId="164" fontId="8" fillId="6" borderId="19" xfId="0" applyNumberFormat="1" applyFont="1" applyFill="1" applyBorder="1" applyAlignment="1" applyProtection="1">
      <alignment horizontal="center" vertical="center" wrapText="1" readingOrder="2"/>
      <protection hidden="1"/>
    </xf>
    <xf numFmtId="164" fontId="8" fillId="11" borderId="19" xfId="0" applyNumberFormat="1" applyFont="1" applyFill="1" applyBorder="1" applyAlignment="1" applyProtection="1">
      <alignment horizontal="center" vertical="center" wrapText="1" readingOrder="2"/>
      <protection hidden="1"/>
    </xf>
    <xf numFmtId="0" fontId="8" fillId="7" borderId="24" xfId="0" applyFont="1" applyFill="1" applyBorder="1" applyAlignment="1" applyProtection="1">
      <alignment horizontal="center" vertical="center" wrapText="1" readingOrder="2"/>
      <protection hidden="1"/>
    </xf>
    <xf numFmtId="164" fontId="8" fillId="6" borderId="9" xfId="0" applyNumberFormat="1" applyFont="1" applyFill="1" applyBorder="1" applyAlignment="1" applyProtection="1">
      <alignment horizontal="center" vertical="center" wrapText="1" readingOrder="2"/>
      <protection hidden="1"/>
    </xf>
    <xf numFmtId="164" fontId="12" fillId="11" borderId="9" xfId="0" applyNumberFormat="1" applyFont="1" applyFill="1" applyBorder="1" applyAlignment="1" applyProtection="1">
      <alignment horizontal="center" vertical="center" wrapText="1" readingOrder="2"/>
      <protection hidden="1"/>
    </xf>
    <xf numFmtId="0" fontId="8" fillId="7" borderId="32" xfId="0" applyFont="1" applyFill="1" applyBorder="1" applyAlignment="1" applyProtection="1">
      <alignment horizontal="center" vertical="center" wrapText="1" readingOrder="2"/>
      <protection hidden="1"/>
    </xf>
    <xf numFmtId="9" fontId="8" fillId="13" borderId="24" xfId="0" applyNumberFormat="1" applyFont="1" applyFill="1" applyBorder="1" applyAlignment="1" applyProtection="1">
      <alignment horizontal="center" vertical="center" wrapText="1" readingOrder="2"/>
      <protection hidden="1"/>
    </xf>
    <xf numFmtId="9" fontId="14" fillId="16" borderId="24" xfId="1" applyFont="1" applyFill="1" applyBorder="1" applyAlignment="1" applyProtection="1">
      <alignment horizontal="center" vertical="center" wrapText="1" readingOrder="2"/>
      <protection hidden="1"/>
    </xf>
    <xf numFmtId="0" fontId="8" fillId="7" borderId="17" xfId="0" applyFont="1" applyFill="1" applyBorder="1" applyAlignment="1" applyProtection="1">
      <alignment horizontal="center" vertical="center" wrapText="1" readingOrder="2"/>
      <protection hidden="1"/>
    </xf>
    <xf numFmtId="2" fontId="21" fillId="9" borderId="17" xfId="0" applyNumberFormat="1" applyFont="1" applyFill="1" applyBorder="1" applyAlignment="1" applyProtection="1">
      <alignment horizontal="center" vertical="center"/>
    </xf>
    <xf numFmtId="49" fontId="18" fillId="11" borderId="2"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protection hidden="1"/>
    </xf>
    <xf numFmtId="49" fontId="18" fillId="11" borderId="7"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readingOrder="2"/>
      <protection hidden="1"/>
    </xf>
    <xf numFmtId="49" fontId="22" fillId="11" borderId="1" xfId="2" applyNumberFormat="1" applyFill="1" applyBorder="1" applyAlignment="1" applyProtection="1">
      <alignment horizontal="center" vertical="top" wrapText="1" readingOrder="2"/>
      <protection hidden="1"/>
    </xf>
    <xf numFmtId="49" fontId="0" fillId="0" borderId="0" xfId="0" applyNumberFormat="1" applyAlignment="1" applyProtection="1">
      <alignment horizontal="center"/>
    </xf>
    <xf numFmtId="0" fontId="8" fillId="12" borderId="36" xfId="0" applyFont="1" applyFill="1" applyBorder="1" applyAlignment="1" applyProtection="1">
      <alignment horizontal="center" vertical="center" wrapText="1" readingOrder="2"/>
      <protection hidden="1"/>
    </xf>
    <xf numFmtId="0" fontId="8" fillId="12" borderId="36" xfId="0" applyFont="1" applyFill="1" applyBorder="1" applyAlignment="1" applyProtection="1">
      <alignment horizontal="center" vertical="center" wrapText="1" readingOrder="2"/>
      <protection hidden="1"/>
    </xf>
    <xf numFmtId="49" fontId="16" fillId="15" borderId="36" xfId="0" applyNumberFormat="1" applyFont="1" applyFill="1" applyBorder="1" applyAlignment="1" applyProtection="1">
      <alignment horizontal="center" vertical="top" readingOrder="2"/>
      <protection hidden="1"/>
    </xf>
    <xf numFmtId="0" fontId="12" fillId="8" borderId="24" xfId="0" applyFont="1" applyFill="1" applyBorder="1" applyAlignment="1" applyProtection="1">
      <alignment vertical="top" wrapText="1" readingOrder="2"/>
      <protection hidden="1"/>
    </xf>
    <xf numFmtId="0" fontId="0" fillId="0" borderId="18" xfId="0" applyBorder="1" applyAlignment="1">
      <alignment horizontal="center" vertical="center"/>
    </xf>
    <xf numFmtId="0" fontId="3" fillId="14" borderId="14" xfId="0" applyFont="1" applyFill="1" applyBorder="1" applyAlignment="1">
      <alignment horizontal="right" vertical="center" wrapText="1"/>
    </xf>
    <xf numFmtId="9" fontId="9" fillId="2" borderId="21" xfId="1" applyFont="1" applyFill="1" applyBorder="1" applyAlignment="1" applyProtection="1">
      <alignment horizontal="center" vertical="center" wrapText="1" readingOrder="2"/>
      <protection hidden="1"/>
    </xf>
    <xf numFmtId="0" fontId="0" fillId="0" borderId="45" xfId="0" applyBorder="1" applyAlignment="1">
      <alignment horizontal="center" vertical="center"/>
    </xf>
    <xf numFmtId="0" fontId="1" fillId="0" borderId="21" xfId="0" applyFont="1" applyBorder="1" applyAlignment="1">
      <alignment horizontal="center" vertical="center" wrapText="1"/>
    </xf>
    <xf numFmtId="0" fontId="2" fillId="7" borderId="10" xfId="0" applyFont="1" applyFill="1" applyBorder="1" applyAlignment="1" applyProtection="1">
      <alignment horizontal="center" vertical="center" wrapText="1"/>
      <protection hidden="1"/>
    </xf>
    <xf numFmtId="0" fontId="2" fillId="7" borderId="12" xfId="0" applyFont="1" applyFill="1" applyBorder="1" applyAlignment="1" applyProtection="1">
      <alignment horizontal="center" vertical="center" wrapText="1"/>
      <protection hidden="1"/>
    </xf>
    <xf numFmtId="0" fontId="0" fillId="4" borderId="46"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14" xfId="0" applyBorder="1" applyAlignment="1">
      <alignment horizontal="center" vertical="center"/>
    </xf>
    <xf numFmtId="0" fontId="0" fillId="0" borderId="21" xfId="0" applyBorder="1" applyAlignment="1">
      <alignment horizontal="center"/>
    </xf>
    <xf numFmtId="0" fontId="3" fillId="14" borderId="36" xfId="0" applyFont="1" applyFill="1" applyBorder="1" applyAlignment="1">
      <alignment horizontal="right" vertical="center" wrapText="1"/>
    </xf>
    <xf numFmtId="9" fontId="9" fillId="2" borderId="37" xfId="1" applyFont="1" applyFill="1" applyBorder="1" applyAlignment="1" applyProtection="1">
      <alignment horizontal="center" vertical="center" wrapText="1" readingOrder="2"/>
      <protection hidden="1"/>
    </xf>
    <xf numFmtId="0" fontId="0" fillId="0" borderId="36" xfId="0" applyBorder="1" applyAlignment="1">
      <alignment horizontal="center" vertical="center"/>
    </xf>
    <xf numFmtId="0" fontId="0" fillId="0" borderId="40" xfId="0" applyBorder="1" applyAlignment="1">
      <alignment horizontal="center" vertical="center"/>
    </xf>
    <xf numFmtId="0" fontId="1" fillId="0" borderId="37" xfId="0" applyFont="1" applyBorder="1" applyAlignment="1">
      <alignment horizontal="center" vertical="center" wrapText="1"/>
    </xf>
    <xf numFmtId="0" fontId="0" fillId="0" borderId="37" xfId="0" applyBorder="1" applyAlignment="1">
      <alignment horizontal="center"/>
    </xf>
    <xf numFmtId="0" fontId="3" fillId="14" borderId="41" xfId="0" applyFont="1" applyFill="1" applyBorder="1" applyAlignment="1">
      <alignment horizontal="center" vertical="center" wrapText="1"/>
    </xf>
    <xf numFmtId="9" fontId="0" fillId="0" borderId="43" xfId="0" applyNumberFormat="1" applyBorder="1" applyAlignment="1">
      <alignment horizontal="center"/>
    </xf>
    <xf numFmtId="0" fontId="6" fillId="4" borderId="10" xfId="0" applyFont="1" applyFill="1" applyBorder="1" applyAlignment="1">
      <alignment horizontal="center" vertical="center" wrapText="1"/>
    </xf>
    <xf numFmtId="0" fontId="6" fillId="4" borderId="46" xfId="0" applyFont="1" applyFill="1" applyBorder="1" applyAlignment="1">
      <alignment horizontal="center" vertical="center" wrapText="1"/>
    </xf>
    <xf numFmtId="49" fontId="11" fillId="15" borderId="24" xfId="0" applyNumberFormat="1" applyFont="1" applyFill="1" applyBorder="1" applyAlignment="1" applyProtection="1">
      <alignment horizontal="right" vertical="top" wrapText="1" readingOrder="2"/>
      <protection hidden="1"/>
    </xf>
    <xf numFmtId="49" fontId="11" fillId="15" borderId="28" xfId="0" applyNumberFormat="1" applyFont="1" applyFill="1" applyBorder="1" applyAlignment="1" applyProtection="1">
      <alignment horizontal="right" vertical="top" wrapText="1" readingOrder="2"/>
      <protection hidden="1"/>
    </xf>
    <xf numFmtId="49" fontId="16" fillId="11" borderId="13" xfId="0" applyNumberFormat="1" applyFont="1" applyFill="1" applyBorder="1" applyAlignment="1" applyProtection="1">
      <alignment horizontal="center" wrapText="1"/>
      <protection hidden="1"/>
    </xf>
    <xf numFmtId="49" fontId="16" fillId="11" borderId="9" xfId="0" applyNumberFormat="1" applyFont="1" applyFill="1" applyBorder="1" applyAlignment="1" applyProtection="1">
      <alignment horizontal="center" wrapText="1"/>
      <protection hidden="1"/>
    </xf>
    <xf numFmtId="49" fontId="16" fillId="11" borderId="10" xfId="0" applyNumberFormat="1" applyFont="1" applyFill="1" applyBorder="1" applyAlignment="1" applyProtection="1">
      <alignment horizontal="center" wrapText="1"/>
      <protection hidden="1"/>
    </xf>
    <xf numFmtId="49" fontId="17" fillId="11" borderId="32" xfId="0" applyNumberFormat="1" applyFont="1" applyFill="1" applyBorder="1" applyAlignment="1" applyProtection="1">
      <alignment horizontal="center" vertical="top" wrapText="1"/>
      <protection hidden="1"/>
    </xf>
    <xf numFmtId="49" fontId="17" fillId="11" borderId="11" xfId="0" applyNumberFormat="1" applyFont="1" applyFill="1" applyBorder="1" applyAlignment="1" applyProtection="1">
      <alignment horizontal="center" vertical="top" wrapText="1"/>
      <protection hidden="1"/>
    </xf>
    <xf numFmtId="49" fontId="19" fillId="11" borderId="24" xfId="0" applyNumberFormat="1" applyFont="1" applyFill="1" applyBorder="1" applyAlignment="1" applyProtection="1">
      <alignment horizontal="center" vertical="top" wrapText="1"/>
      <protection hidden="1"/>
    </xf>
    <xf numFmtId="49" fontId="19" fillId="11" borderId="28" xfId="0" applyNumberFormat="1" applyFont="1" applyFill="1" applyBorder="1" applyAlignment="1" applyProtection="1">
      <alignment horizontal="center" vertical="top" wrapText="1"/>
      <protection hidden="1"/>
    </xf>
    <xf numFmtId="49" fontId="18" fillId="11" borderId="24" xfId="0" applyNumberFormat="1" applyFont="1" applyFill="1" applyBorder="1" applyAlignment="1" applyProtection="1">
      <alignment horizontal="center" vertical="top" wrapText="1"/>
      <protection hidden="1"/>
    </xf>
    <xf numFmtId="49" fontId="18" fillId="11" borderId="28" xfId="0" applyNumberFormat="1" applyFont="1" applyFill="1" applyBorder="1" applyAlignment="1" applyProtection="1">
      <alignment horizontal="center" vertical="top" wrapText="1"/>
      <protection hidden="1"/>
    </xf>
    <xf numFmtId="49" fontId="18" fillId="11" borderId="29" xfId="0" applyNumberFormat="1" applyFont="1" applyFill="1" applyBorder="1" applyAlignment="1" applyProtection="1">
      <alignment horizontal="center" vertical="top" wrapText="1"/>
      <protection hidden="1"/>
    </xf>
    <xf numFmtId="49" fontId="18" fillId="11" borderId="20" xfId="0" applyNumberFormat="1" applyFont="1" applyFill="1" applyBorder="1" applyAlignment="1" applyProtection="1">
      <alignment horizontal="center" vertical="top" wrapText="1"/>
      <protection hidden="1"/>
    </xf>
    <xf numFmtId="49" fontId="17" fillId="19" borderId="5" xfId="0" applyNumberFormat="1" applyFont="1" applyFill="1" applyBorder="1" applyAlignment="1" applyProtection="1">
      <alignment horizontal="center" vertical="top"/>
      <protection hidden="1"/>
    </xf>
    <xf numFmtId="49" fontId="17" fillId="19" borderId="4" xfId="0" applyNumberFormat="1" applyFont="1" applyFill="1" applyBorder="1" applyAlignment="1" applyProtection="1">
      <alignment horizontal="center" vertical="top"/>
      <protection hidden="1"/>
    </xf>
    <xf numFmtId="49" fontId="20" fillId="20" borderId="32" xfId="0" applyNumberFormat="1" applyFont="1" applyFill="1" applyBorder="1" applyAlignment="1" applyProtection="1">
      <alignment horizontal="center" vertical="top" wrapText="1"/>
      <protection hidden="1"/>
    </xf>
    <xf numFmtId="49" fontId="20" fillId="20" borderId="11" xfId="0" applyNumberFormat="1" applyFont="1" applyFill="1" applyBorder="1" applyAlignment="1" applyProtection="1">
      <alignment horizontal="center" vertical="top" wrapText="1"/>
      <protection hidden="1"/>
    </xf>
    <xf numFmtId="49" fontId="11" fillId="6" borderId="24" xfId="0" applyNumberFormat="1" applyFont="1" applyFill="1" applyBorder="1" applyAlignment="1" applyProtection="1">
      <alignment horizontal="right" vertical="top" wrapText="1" readingOrder="2"/>
      <protection hidden="1"/>
    </xf>
    <xf numFmtId="49" fontId="11" fillId="6" borderId="28" xfId="0" applyNumberFormat="1" applyFont="1" applyFill="1" applyBorder="1" applyAlignment="1" applyProtection="1">
      <alignment horizontal="right" vertical="top" wrapText="1" readingOrder="2"/>
      <protection hidden="1"/>
    </xf>
    <xf numFmtId="49" fontId="16" fillId="18" borderId="6" xfId="0" applyNumberFormat="1" applyFont="1" applyFill="1" applyBorder="1" applyAlignment="1" applyProtection="1">
      <alignment horizontal="center" vertical="top" readingOrder="2"/>
      <protection hidden="1"/>
    </xf>
    <xf numFmtId="49" fontId="16" fillId="18" borderId="38" xfId="0" applyNumberFormat="1" applyFont="1" applyFill="1" applyBorder="1" applyAlignment="1" applyProtection="1">
      <alignment horizontal="center" vertical="top" readingOrder="2"/>
      <protection hidden="1"/>
    </xf>
    <xf numFmtId="49" fontId="16" fillId="18" borderId="20" xfId="0" applyNumberFormat="1" applyFont="1" applyFill="1" applyBorder="1" applyAlignment="1" applyProtection="1">
      <alignment horizontal="center" vertical="top" readingOrder="2"/>
      <protection hidden="1"/>
    </xf>
    <xf numFmtId="0" fontId="12" fillId="8" borderId="40" xfId="0" applyFont="1" applyFill="1" applyBorder="1" applyAlignment="1" applyProtection="1">
      <alignment horizontal="right" vertical="top" wrapText="1" readingOrder="2"/>
      <protection hidden="1"/>
    </xf>
    <xf numFmtId="0" fontId="12" fillId="8" borderId="44" xfId="0" applyFont="1" applyFill="1" applyBorder="1" applyAlignment="1" applyProtection="1">
      <alignment horizontal="right" vertical="top" wrapText="1" readingOrder="2"/>
      <protection hidden="1"/>
    </xf>
    <xf numFmtId="0" fontId="12" fillId="8" borderId="45" xfId="0" applyFont="1" applyFill="1" applyBorder="1" applyAlignment="1" applyProtection="1">
      <alignment horizontal="right" vertical="top" wrapText="1" readingOrder="2"/>
      <protection hidden="1"/>
    </xf>
    <xf numFmtId="0" fontId="8" fillId="7" borderId="9" xfId="0" applyNumberFormat="1" applyFont="1" applyFill="1" applyBorder="1" applyAlignment="1" applyProtection="1">
      <alignment horizontal="center" vertical="center" wrapText="1" readingOrder="2"/>
      <protection hidden="1"/>
    </xf>
    <xf numFmtId="0" fontId="8" fillId="7" borderId="19" xfId="0" applyNumberFormat="1" applyFont="1" applyFill="1" applyBorder="1" applyAlignment="1" applyProtection="1">
      <alignment horizontal="center" vertical="center" wrapText="1" readingOrder="2"/>
      <protection hidden="1"/>
    </xf>
    <xf numFmtId="0" fontId="8" fillId="7" borderId="15" xfId="0" applyNumberFormat="1" applyFont="1" applyFill="1" applyBorder="1" applyAlignment="1" applyProtection="1">
      <alignment horizontal="center" vertical="center" wrapText="1" readingOrder="2"/>
      <protection hidden="1"/>
    </xf>
    <xf numFmtId="0" fontId="8" fillId="7" borderId="32" xfId="0" applyNumberFormat="1" applyFont="1" applyFill="1" applyBorder="1" applyAlignment="1" applyProtection="1">
      <alignment horizontal="center" vertical="center" wrapText="1" readingOrder="2"/>
      <protection hidden="1"/>
    </xf>
    <xf numFmtId="1" fontId="14" fillId="16" borderId="24" xfId="1" applyNumberFormat="1" applyFont="1" applyFill="1" applyBorder="1" applyAlignment="1" applyProtection="1">
      <alignment horizontal="center" vertical="center" wrapText="1" readingOrder="2"/>
      <protection hidden="1"/>
    </xf>
    <xf numFmtId="1" fontId="14" fillId="16" borderId="17" xfId="1" applyNumberFormat="1" applyFont="1" applyFill="1" applyBorder="1" applyAlignment="1" applyProtection="1">
      <alignment horizontal="center" vertical="center" wrapText="1" readingOrder="2"/>
      <protection hidden="1"/>
    </xf>
    <xf numFmtId="0" fontId="15" fillId="7" borderId="13" xfId="0" applyFont="1" applyFill="1" applyBorder="1" applyAlignment="1" applyProtection="1">
      <alignment horizontal="center" vertical="center" wrapText="1" readingOrder="2"/>
      <protection hidden="1"/>
    </xf>
    <xf numFmtId="0" fontId="15" fillId="7" borderId="35" xfId="0" applyFont="1" applyFill="1" applyBorder="1" applyAlignment="1" applyProtection="1">
      <alignment horizontal="center" vertical="center" wrapText="1" readingOrder="2"/>
      <protection hidden="1"/>
    </xf>
    <xf numFmtId="0" fontId="15" fillId="7" borderId="9" xfId="0" applyFont="1" applyFill="1" applyBorder="1" applyAlignment="1" applyProtection="1">
      <alignment horizontal="center" vertical="center" wrapText="1" readingOrder="2"/>
      <protection hidden="1"/>
    </xf>
    <xf numFmtId="0" fontId="15" fillId="7" borderId="18" xfId="0" applyFont="1" applyFill="1" applyBorder="1" applyAlignment="1" applyProtection="1">
      <alignment horizontal="center" vertical="center" wrapText="1" readingOrder="2"/>
      <protection hidden="1"/>
    </xf>
    <xf numFmtId="0" fontId="8" fillId="17" borderId="34" xfId="0" applyFont="1" applyFill="1" applyBorder="1" applyAlignment="1" applyProtection="1">
      <alignment horizontal="center" vertical="center" wrapText="1" readingOrder="2"/>
      <protection hidden="1"/>
    </xf>
    <xf numFmtId="0" fontId="8" fillId="17" borderId="17" xfId="0" applyFont="1" applyFill="1" applyBorder="1" applyAlignment="1" applyProtection="1">
      <alignment horizontal="center" vertical="center" wrapText="1" readingOrder="2"/>
      <protection hidden="1"/>
    </xf>
    <xf numFmtId="0" fontId="8" fillId="7" borderId="13" xfId="0" applyNumberFormat="1" applyFont="1" applyFill="1" applyBorder="1" applyAlignment="1" applyProtection="1">
      <alignment horizontal="center" vertical="center" wrapText="1" readingOrder="2"/>
      <protection hidden="1"/>
    </xf>
    <xf numFmtId="0" fontId="8" fillId="7" borderId="16" xfId="0" applyNumberFormat="1" applyFont="1" applyFill="1" applyBorder="1" applyAlignment="1" applyProtection="1">
      <alignment horizontal="center" vertical="center" wrapText="1" readingOrder="2"/>
      <protection hidden="1"/>
    </xf>
    <xf numFmtId="0" fontId="5" fillId="6" borderId="32" xfId="0" applyFont="1" applyFill="1" applyBorder="1" applyAlignment="1">
      <alignment horizontal="center" vertical="center" wrapText="1"/>
    </xf>
    <xf numFmtId="0" fontId="0" fillId="6" borderId="15" xfId="0" applyFill="1" applyBorder="1" applyAlignment="1">
      <alignment horizontal="center" vertical="center"/>
    </xf>
    <xf numFmtId="0" fontId="0" fillId="6" borderId="11" xfId="0" applyFill="1" applyBorder="1" applyAlignment="1">
      <alignment horizontal="center" vertical="center"/>
    </xf>
    <xf numFmtId="0" fontId="10" fillId="14" borderId="47" xfId="0" applyFont="1" applyFill="1" applyBorder="1" applyAlignment="1">
      <alignment horizontal="center" vertical="center" wrapText="1"/>
    </xf>
    <xf numFmtId="0" fontId="10" fillId="14" borderId="48" xfId="0" applyFont="1" applyFill="1" applyBorder="1" applyAlignment="1">
      <alignment horizontal="center" vertical="center" wrapText="1"/>
    </xf>
    <xf numFmtId="0" fontId="10" fillId="14" borderId="49" xfId="0" applyFont="1" applyFill="1" applyBorder="1" applyAlignment="1">
      <alignment horizontal="center" vertical="center" wrapText="1"/>
    </xf>
    <xf numFmtId="0" fontId="10" fillId="14" borderId="50" xfId="0" applyFont="1" applyFill="1" applyBorder="1" applyAlignment="1">
      <alignment horizontal="center" vertical="center" wrapText="1"/>
    </xf>
    <xf numFmtId="0" fontId="10" fillId="14" borderId="51" xfId="0" applyFont="1" applyFill="1" applyBorder="1" applyAlignment="1">
      <alignment horizontal="center" vertical="center" wrapText="1"/>
    </xf>
    <xf numFmtId="0" fontId="10" fillId="14" borderId="52" xfId="0" applyFont="1" applyFill="1" applyBorder="1" applyAlignment="1">
      <alignment horizontal="center" vertical="center" wrapText="1"/>
    </xf>
    <xf numFmtId="0" fontId="5" fillId="0" borderId="41" xfId="0" applyFont="1" applyBorder="1" applyAlignment="1">
      <alignment horizontal="center"/>
    </xf>
    <xf numFmtId="0" fontId="5" fillId="0" borderId="42" xfId="0" applyFont="1" applyBorder="1" applyAlignment="1">
      <alignment horizontal="center"/>
    </xf>
    <xf numFmtId="0" fontId="5" fillId="0" borderId="43" xfId="0" applyFont="1" applyBorder="1" applyAlignment="1">
      <alignment horizontal="center"/>
    </xf>
    <xf numFmtId="0" fontId="5" fillId="6" borderId="25" xfId="0" applyFont="1" applyFill="1" applyBorder="1" applyAlignment="1">
      <alignment horizontal="center" vertical="center" wrapText="1"/>
    </xf>
    <xf numFmtId="0" fontId="5" fillId="6" borderId="15" xfId="0" applyFont="1" applyFill="1" applyBorder="1" applyAlignment="1">
      <alignment horizontal="center" vertical="center"/>
    </xf>
    <xf numFmtId="0" fontId="8" fillId="7" borderId="35" xfId="0" applyNumberFormat="1" applyFont="1" applyFill="1" applyBorder="1" applyAlignment="1" applyProtection="1">
      <alignment horizontal="center" vertical="center" wrapText="1" readingOrder="2"/>
      <protection hidden="1"/>
    </xf>
    <xf numFmtId="0" fontId="8" fillId="7" borderId="10" xfId="0" applyNumberFormat="1" applyFont="1" applyFill="1" applyBorder="1" applyAlignment="1" applyProtection="1">
      <alignment horizontal="center" vertical="center" wrapText="1" readingOrder="2"/>
      <protection hidden="1"/>
    </xf>
    <xf numFmtId="0" fontId="8" fillId="7" borderId="46" xfId="0" applyNumberFormat="1" applyFont="1" applyFill="1" applyBorder="1" applyAlignment="1" applyProtection="1">
      <alignment horizontal="center" vertical="center" wrapText="1" readingOrder="2"/>
      <protection hidden="1"/>
    </xf>
    <xf numFmtId="0" fontId="8" fillId="7" borderId="12" xfId="0" applyNumberFormat="1" applyFont="1" applyFill="1" applyBorder="1" applyAlignment="1" applyProtection="1">
      <alignment horizontal="center" vertical="center" wrapText="1" readingOrder="2"/>
      <protection hidden="1"/>
    </xf>
    <xf numFmtId="0" fontId="5" fillId="0" borderId="10" xfId="0" applyFont="1" applyBorder="1" applyAlignment="1">
      <alignment horizontal="center"/>
    </xf>
    <xf numFmtId="0" fontId="5" fillId="0" borderId="12" xfId="0" applyFont="1" applyBorder="1" applyAlignment="1">
      <alignment horizontal="center"/>
    </xf>
    <xf numFmtId="0" fontId="10" fillId="14" borderId="13" xfId="0" applyFont="1" applyFill="1" applyBorder="1" applyAlignment="1">
      <alignment horizontal="center" vertical="center" wrapText="1"/>
    </xf>
    <xf numFmtId="0" fontId="10" fillId="14" borderId="32" xfId="0" applyFont="1" applyFill="1" applyBorder="1" applyAlignment="1">
      <alignment horizontal="center" vertical="center" wrapText="1"/>
    </xf>
    <xf numFmtId="0" fontId="10" fillId="14" borderId="9" xfId="0" applyFont="1" applyFill="1" applyBorder="1" applyAlignment="1">
      <alignment horizontal="center" vertical="center" wrapText="1"/>
    </xf>
    <xf numFmtId="0" fontId="10" fillId="14" borderId="24" xfId="0" applyFont="1" applyFill="1" applyBorder="1" applyAlignment="1">
      <alignment horizontal="center" vertical="center" wrapText="1"/>
    </xf>
    <xf numFmtId="0" fontId="5" fillId="10" borderId="25" xfId="0" applyFont="1" applyFill="1" applyBorder="1" applyAlignment="1" applyProtection="1">
      <alignment horizontal="center"/>
    </xf>
    <xf numFmtId="0" fontId="5" fillId="10" borderId="11" xfId="0" applyFont="1" applyFill="1" applyBorder="1" applyAlignment="1" applyProtection="1">
      <alignment horizontal="center"/>
    </xf>
    <xf numFmtId="9" fontId="21" fillId="9" borderId="34" xfId="0" applyNumberFormat="1" applyFont="1" applyFill="1" applyBorder="1" applyAlignment="1" applyProtection="1">
      <alignment horizontal="center" vertical="center"/>
    </xf>
    <xf numFmtId="9" fontId="21" fillId="9" borderId="28" xfId="0" applyNumberFormat="1" applyFont="1" applyFill="1" applyBorder="1" applyAlignment="1" applyProtection="1">
      <alignment horizontal="center" vertical="center"/>
    </xf>
    <xf numFmtId="0" fontId="0" fillId="0" borderId="39" xfId="0" applyBorder="1" applyAlignment="1" applyProtection="1">
      <alignment horizontal="center"/>
    </xf>
    <xf numFmtId="49" fontId="20" fillId="20" borderId="27" xfId="0" applyNumberFormat="1" applyFont="1" applyFill="1" applyBorder="1" applyAlignment="1" applyProtection="1">
      <alignment horizontal="right" vertical="top" wrapText="1"/>
      <protection hidden="1"/>
    </xf>
    <xf numFmtId="49" fontId="20" fillId="20" borderId="4" xfId="0" applyNumberFormat="1" applyFont="1" applyFill="1" applyBorder="1" applyAlignment="1" applyProtection="1">
      <alignment horizontal="right" vertical="top" wrapText="1"/>
      <protection hidden="1"/>
    </xf>
    <xf numFmtId="49" fontId="12" fillId="0" borderId="3" xfId="0" applyNumberFormat="1" applyFont="1" applyFill="1" applyBorder="1" applyAlignment="1">
      <alignment horizontal="center" vertical="top" wrapText="1"/>
    </xf>
    <xf numFmtId="0" fontId="16" fillId="10" borderId="18" xfId="0" applyFont="1" applyFill="1" applyBorder="1" applyAlignment="1" applyProtection="1">
      <alignment horizontal="center" vertical="center" wrapText="1"/>
    </xf>
    <xf numFmtId="0" fontId="16" fillId="10" borderId="19" xfId="0" applyFont="1" applyFill="1" applyBorder="1" applyAlignment="1" applyProtection="1">
      <alignment horizontal="center" vertical="center" wrapText="1"/>
    </xf>
    <xf numFmtId="0" fontId="16" fillId="5" borderId="9" xfId="0" applyFont="1" applyFill="1" applyBorder="1" applyAlignment="1" applyProtection="1">
      <alignment vertical="center" wrapText="1"/>
    </xf>
    <xf numFmtId="0" fontId="16" fillId="10" borderId="24" xfId="0" applyFont="1" applyFill="1" applyBorder="1" applyAlignment="1" applyProtection="1">
      <alignment horizontal="center" vertical="center" wrapText="1"/>
    </xf>
    <xf numFmtId="0" fontId="16" fillId="10" borderId="18" xfId="0" applyFont="1" applyFill="1" applyBorder="1" applyAlignment="1" applyProtection="1">
      <alignment horizontal="center" vertical="center" wrapText="1"/>
    </xf>
    <xf numFmtId="0" fontId="16" fillId="10" borderId="9" xfId="0" applyFont="1" applyFill="1" applyBorder="1" applyAlignment="1" applyProtection="1">
      <alignment horizontal="center" vertical="center" wrapText="1"/>
    </xf>
    <xf numFmtId="0" fontId="16" fillId="10" borderId="9" xfId="0" applyFont="1" applyFill="1" applyBorder="1" applyAlignment="1" applyProtection="1">
      <alignment horizontal="center" vertical="center" wrapText="1"/>
    </xf>
    <xf numFmtId="0" fontId="11" fillId="0" borderId="0" xfId="0" applyFont="1" applyBorder="1" applyAlignment="1" applyProtection="1">
      <alignment wrapText="1"/>
    </xf>
    <xf numFmtId="0" fontId="26" fillId="10" borderId="13" xfId="0" applyFont="1" applyFill="1" applyBorder="1" applyAlignment="1" applyProtection="1">
      <alignment horizontal="center" vertical="center" wrapText="1"/>
    </xf>
    <xf numFmtId="0" fontId="26" fillId="10" borderId="9" xfId="0" applyFont="1" applyFill="1" applyBorder="1" applyAlignment="1" applyProtection="1">
      <alignment horizontal="center" vertical="center" wrapText="1"/>
    </xf>
    <xf numFmtId="0" fontId="26" fillId="10" borderId="32" xfId="0" applyFont="1" applyFill="1" applyBorder="1" applyAlignment="1" applyProtection="1">
      <alignment horizontal="center" vertical="center" wrapText="1"/>
    </xf>
    <xf numFmtId="0" fontId="26" fillId="10" borderId="24" xfId="0" applyFont="1" applyFill="1" applyBorder="1" applyAlignment="1" applyProtection="1">
      <alignment horizontal="center" vertical="center" wrapText="1"/>
    </xf>
    <xf numFmtId="0" fontId="16" fillId="5" borderId="24" xfId="0" applyFont="1" applyFill="1" applyBorder="1" applyAlignment="1" applyProtection="1">
      <alignment vertical="center" wrapText="1"/>
    </xf>
    <xf numFmtId="0" fontId="16" fillId="10" borderId="13" xfId="0" applyFont="1" applyFill="1" applyBorder="1" applyAlignment="1" applyProtection="1">
      <alignment horizontal="center" vertical="center" wrapText="1"/>
    </xf>
    <xf numFmtId="0" fontId="16" fillId="10" borderId="35" xfId="0" applyFont="1" applyFill="1" applyBorder="1" applyAlignment="1" applyProtection="1">
      <alignment horizontal="center" vertical="center" wrapText="1"/>
    </xf>
    <xf numFmtId="0" fontId="16" fillId="10" borderId="16" xfId="0" applyFont="1" applyFill="1" applyBorder="1" applyAlignment="1" applyProtection="1">
      <alignment horizontal="center" vertical="center" wrapText="1"/>
    </xf>
    <xf numFmtId="0" fontId="16" fillId="10" borderId="19" xfId="0" applyFont="1" applyFill="1" applyBorder="1" applyAlignment="1" applyProtection="1">
      <alignment horizontal="center" vertical="center" wrapText="1"/>
    </xf>
    <xf numFmtId="2" fontId="16" fillId="8" borderId="6" xfId="0" applyNumberFormat="1" applyFont="1" applyFill="1" applyBorder="1" applyAlignment="1" applyProtection="1">
      <alignment horizontal="center" vertical="center" wrapText="1"/>
    </xf>
    <xf numFmtId="2" fontId="16" fillId="8" borderId="38" xfId="0" applyNumberFormat="1" applyFont="1" applyFill="1" applyBorder="1" applyAlignment="1" applyProtection="1">
      <alignment horizontal="center" vertical="center" wrapText="1"/>
    </xf>
    <xf numFmtId="2" fontId="16" fillId="8" borderId="20" xfId="0" applyNumberFormat="1" applyFont="1" applyFill="1" applyBorder="1" applyAlignment="1" applyProtection="1">
      <alignment horizontal="center" vertical="center" wrapText="1"/>
    </xf>
    <xf numFmtId="0" fontId="16" fillId="8" borderId="6" xfId="0" applyFont="1" applyFill="1" applyBorder="1" applyAlignment="1" applyProtection="1">
      <alignment horizontal="center" vertical="center" wrapText="1"/>
    </xf>
    <xf numFmtId="0" fontId="16" fillId="8" borderId="20" xfId="0" applyFont="1" applyFill="1" applyBorder="1" applyAlignment="1" applyProtection="1">
      <alignment horizontal="center" vertical="center" wrapText="1"/>
    </xf>
    <xf numFmtId="0" fontId="16" fillId="5" borderId="34" xfId="0" applyFont="1" applyFill="1" applyBorder="1" applyAlignment="1" applyProtection="1">
      <alignment horizontal="center" vertical="center" wrapText="1"/>
    </xf>
    <xf numFmtId="0" fontId="16" fillId="5" borderId="28" xfId="0" applyFont="1" applyFill="1" applyBorder="1" applyAlignment="1" applyProtection="1">
      <alignment horizontal="center" vertical="center" wrapText="1"/>
    </xf>
    <xf numFmtId="169" fontId="11" fillId="5" borderId="9" xfId="1" applyNumberFormat="1" applyFont="1" applyFill="1" applyBorder="1" applyAlignment="1" applyProtection="1">
      <alignment horizontal="center" vertical="center" wrapText="1"/>
    </xf>
    <xf numFmtId="169" fontId="11" fillId="5" borderId="18" xfId="1" applyNumberFormat="1" applyFont="1" applyFill="1" applyBorder="1" applyAlignment="1" applyProtection="1">
      <alignment horizontal="center" vertical="center" wrapText="1"/>
    </xf>
    <xf numFmtId="169" fontId="11" fillId="5" borderId="34" xfId="1" applyNumberFormat="1" applyFont="1" applyFill="1" applyBorder="1" applyAlignment="1" applyProtection="1">
      <alignment horizontal="center" vertical="center" wrapText="1"/>
    </xf>
    <xf numFmtId="169" fontId="11" fillId="5" borderId="53" xfId="1" applyNumberFormat="1" applyFont="1" applyFill="1" applyBorder="1" applyAlignment="1" applyProtection="1">
      <alignment horizontal="center" vertical="center" wrapText="1"/>
    </xf>
    <xf numFmtId="169" fontId="11" fillId="5" borderId="28" xfId="1" applyNumberFormat="1" applyFont="1" applyFill="1" applyBorder="1" applyAlignment="1" applyProtection="1">
      <alignment horizontal="center" vertical="center" wrapText="1"/>
    </xf>
  </cellXfs>
  <cellStyles count="3">
    <cellStyle name="Normal" xfId="0" builtinId="0"/>
    <cellStyle name="Percent" xfId="1" builtinId="5"/>
    <cellStyle name="היפר-קישור" xfId="2" builtinId="8"/>
  </cellStyles>
  <dxfs count="31">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showGridLines="0" rightToLeft="1" tabSelected="1" view="pageBreakPreview" zoomScaleNormal="100" zoomScaleSheetLayoutView="100" workbookViewId="0">
      <pane xSplit="3" ySplit="2" topLeftCell="D3" activePane="bottomRight" state="frozen"/>
      <selection pane="topRight" activeCell="D1" sqref="D1"/>
      <selection pane="bottomLeft" activeCell="A3" sqref="A3"/>
      <selection pane="bottomRight" activeCell="E43" sqref="E43"/>
    </sheetView>
  </sheetViews>
  <sheetFormatPr defaultColWidth="9" defaultRowHeight="13.8" x14ac:dyDescent="0.25"/>
  <cols>
    <col min="1" max="1" width="7.296875" style="18" bestFit="1" customWidth="1"/>
    <col min="2" max="2" width="38.09765625" style="19" bestFit="1" customWidth="1"/>
    <col min="3" max="3" width="24.8984375" style="18" bestFit="1" customWidth="1"/>
    <col min="4" max="6" width="11.3984375" style="15" customWidth="1"/>
    <col min="7" max="16384" width="9" style="15"/>
  </cols>
  <sheetData>
    <row r="1" spans="1:6" s="65" customFormat="1" ht="19.2" x14ac:dyDescent="0.25">
      <c r="A1" s="95" t="s">
        <v>0</v>
      </c>
      <c r="B1" s="98" t="s">
        <v>1</v>
      </c>
      <c r="C1" s="99"/>
      <c r="D1" s="64">
        <v>1</v>
      </c>
      <c r="E1" s="64">
        <v>2</v>
      </c>
      <c r="F1" s="64">
        <v>3</v>
      </c>
    </row>
    <row r="2" spans="1:6" s="63" customFormat="1" ht="18" x14ac:dyDescent="0.25">
      <c r="A2" s="96"/>
      <c r="B2" s="100" t="s">
        <v>19</v>
      </c>
      <c r="C2" s="101"/>
      <c r="D2" s="62"/>
      <c r="E2" s="62"/>
      <c r="F2" s="62"/>
    </row>
    <row r="3" spans="1:6" s="63" customFormat="1" ht="18" x14ac:dyDescent="0.25">
      <c r="A3" s="96"/>
      <c r="B3" s="100" t="s">
        <v>20</v>
      </c>
      <c r="C3" s="101"/>
      <c r="D3" s="62"/>
      <c r="E3" s="62"/>
      <c r="F3" s="62"/>
    </row>
    <row r="4" spans="1:6" s="63" customFormat="1" x14ac:dyDescent="0.25">
      <c r="A4" s="96"/>
      <c r="B4" s="102" t="s">
        <v>23</v>
      </c>
      <c r="C4" s="103"/>
      <c r="D4" s="62"/>
      <c r="E4" s="62"/>
      <c r="F4" s="62"/>
    </row>
    <row r="5" spans="1:6" s="63" customFormat="1" x14ac:dyDescent="0.25">
      <c r="A5" s="96"/>
      <c r="B5" s="102" t="s">
        <v>13</v>
      </c>
      <c r="C5" s="103"/>
      <c r="D5" s="62"/>
      <c r="E5" s="62"/>
      <c r="F5" s="62"/>
    </row>
    <row r="6" spans="1:6" s="63" customFormat="1" ht="14.4" thickBot="1" x14ac:dyDescent="0.3">
      <c r="A6" s="97"/>
      <c r="B6" s="104" t="s">
        <v>26</v>
      </c>
      <c r="C6" s="105"/>
      <c r="D6" s="66"/>
      <c r="E6" s="66"/>
      <c r="F6" s="66"/>
    </row>
    <row r="7" spans="1:6" ht="34.200000000000003" thickBot="1" x14ac:dyDescent="0.3">
      <c r="A7" s="24" t="s">
        <v>27</v>
      </c>
      <c r="B7" s="106" t="s">
        <v>28</v>
      </c>
      <c r="C7" s="107"/>
      <c r="D7" s="30" t="str">
        <f>IF(OR(D8="פסילה",D13="פסילה"),"פסילה",IF(OR(D8="נדרשת השלמה",D13="נדרשת השלמה"),"נדרשת השלמה","עמידה בדרישות"))</f>
        <v>נדרשת השלמה</v>
      </c>
      <c r="E7" s="30" t="str">
        <f>IF(OR(E8="פסילה",E13="פסילה"),"פסילה",IF(OR(E8="נדרשת השלמה",E13="נדרשת השלמה"),"נדרשת השלמה","עמידה בדרישות"))</f>
        <v>נדרשת השלמה</v>
      </c>
      <c r="F7" s="30" t="str">
        <f>IF(OR(F8="פסילה",F13="פסילה"),"פסילה",IF(OR(F8="נדרשת השלמה",F13="נדרשת השלמה"),"נדרשת השלמה","עמידה בדרישות"))</f>
        <v>נדרשת השלמה</v>
      </c>
    </row>
    <row r="8" spans="1:6" s="20" customFormat="1" ht="33.6" x14ac:dyDescent="0.25">
      <c r="A8" s="26" t="s">
        <v>29</v>
      </c>
      <c r="B8" s="108" t="s">
        <v>15</v>
      </c>
      <c r="C8" s="109"/>
      <c r="D8" s="30" t="str">
        <f t="array" ref="D8">IF(SUM(LEN(D9:D12)-LEN(SUBSTITUTE(D9:D12,"V","")))+SUM(LEN(D9:D12)-LEN(SUBSTITUTE(D9:D12,"ל.ר.","")))/LEN("ל.ר.")=4,"עמידה בדרישות",IF(SUM(LEN(D9:D12)-LEN(SUBSTITUTE(D9:D12,"X","")))&gt;0,"פסילה","נדרשת השלמה"))</f>
        <v>נדרשת השלמה</v>
      </c>
      <c r="E8" s="30" t="str">
        <f t="array" ref="E8">IF(SUM(LEN(E9:E12)-LEN(SUBSTITUTE(E9:E12,"V","")))+SUM(LEN(E9:E12)-LEN(SUBSTITUTE(E9:E12,"ל.ר.","")))/LEN("ל.ר.")=4,"עמידה בדרישות",IF(SUM(LEN(E9:E12)-LEN(SUBSTITUTE(E9:E12,"X","")))&gt;0,"פסילה","נדרשת השלמה"))</f>
        <v>נדרשת השלמה</v>
      </c>
      <c r="F8" s="30" t="str">
        <f t="array" ref="F8">IF(SUM(LEN(F9:F12)-LEN(SUBSTITUTE(F9:F12,"V","")))+SUM(LEN(F9:F12)-LEN(SUBSTITUTE(F9:F12,"ל.ר.","")))/LEN("ל.ר.")=4,"עמידה בדרישות",IF(SUM(LEN(F9:F12)-LEN(SUBSTITUTE(F9:F12,"X","")))&gt;0,"פסילה","נדרשת השלמה"))</f>
        <v>נדרשת השלמה</v>
      </c>
    </row>
    <row r="9" spans="1:6" s="20" customFormat="1" ht="15.6" x14ac:dyDescent="0.25">
      <c r="A9" s="27" t="s">
        <v>52</v>
      </c>
      <c r="B9" s="110" t="s">
        <v>42</v>
      </c>
      <c r="C9" s="111"/>
      <c r="D9" s="22"/>
      <c r="E9" s="22"/>
      <c r="F9" s="22"/>
    </row>
    <row r="10" spans="1:6" s="20" customFormat="1" ht="57.6" customHeight="1" x14ac:dyDescent="0.25">
      <c r="A10" s="27" t="s">
        <v>53</v>
      </c>
      <c r="B10" s="110" t="s">
        <v>31</v>
      </c>
      <c r="C10" s="111"/>
      <c r="D10" s="22"/>
      <c r="E10" s="22"/>
      <c r="F10" s="22"/>
    </row>
    <row r="11" spans="1:6" s="20" customFormat="1" ht="67.2" customHeight="1" x14ac:dyDescent="0.25">
      <c r="A11" s="27" t="s">
        <v>54</v>
      </c>
      <c r="B11" s="110" t="s">
        <v>32</v>
      </c>
      <c r="C11" s="111"/>
      <c r="D11" s="22"/>
      <c r="E11" s="22"/>
      <c r="F11" s="22"/>
    </row>
    <row r="12" spans="1:6" s="20" customFormat="1" ht="67.2" customHeight="1" thickBot="1" x14ac:dyDescent="0.3">
      <c r="A12" s="27" t="s">
        <v>55</v>
      </c>
      <c r="B12" s="110" t="s">
        <v>33</v>
      </c>
      <c r="C12" s="111"/>
      <c r="D12" s="22"/>
      <c r="E12" s="22"/>
      <c r="F12" s="22"/>
    </row>
    <row r="13" spans="1:6" s="17" customFormat="1" ht="150.6" customHeight="1" thickBot="1" x14ac:dyDescent="0.3">
      <c r="A13" s="25" t="s">
        <v>30</v>
      </c>
      <c r="B13" s="161" t="s">
        <v>58</v>
      </c>
      <c r="C13" s="162"/>
      <c r="D13" s="30" t="str">
        <f t="array" ref="D13">IF(SUM(LEN(D14:D15)-LEN(SUBSTITUTE(D14:D15,"V","")))+SUM(LEN(D14:D15)-LEN(SUBSTITUTE(D14:D15,"ל.ר.","")))/LEN("ל.ר.")=2,"עמידה בדרישות",IF(SUM(LEN(D14:D15)-LEN(SUBSTITUTE(D14:D15,"X","")))&gt;0,"פסילה","נדרשת השלמה"))</f>
        <v>נדרשת השלמה</v>
      </c>
      <c r="E13" s="30" t="str">
        <f t="array" ref="E13">IF(SUM(LEN(E14:E15)-LEN(SUBSTITUTE(E14:E15,"V","")))+SUM(LEN(E14:E15)-LEN(SUBSTITUTE(E14:E15,"ל.ר.","")))/LEN("ל.ר.")=2,"עמידה בדרישות",IF(SUM(LEN(E14:E15)-LEN(SUBSTITUTE(E14:E15,"X","")))&gt;0,"פסילה","נדרשת השלמה"))</f>
        <v>נדרשת השלמה</v>
      </c>
      <c r="F13" s="30" t="str">
        <f t="array" ref="F13">IF(SUM(LEN(F14:F15)-LEN(SUBSTITUTE(F14:F15,"V","")))+SUM(LEN(F14:F15)-LEN(SUBSTITUTE(F14:F15,"ל.ר.","")))/LEN("ל.ר.")=2,"עמידה בדרישות",IF(SUM(LEN(F14:F15)-LEN(SUBSTITUTE(F14:F15,"X","")))&gt;0,"פסילה","נדרשת השלמה"))</f>
        <v>נדרשת השלמה</v>
      </c>
    </row>
    <row r="14" spans="1:6" s="16" customFormat="1" ht="60.6" customHeight="1" thickBot="1" x14ac:dyDescent="0.3">
      <c r="A14" s="29" t="s">
        <v>56</v>
      </c>
      <c r="B14" s="110" t="s">
        <v>59</v>
      </c>
      <c r="C14" s="111"/>
      <c r="D14" s="22"/>
      <c r="E14" s="22"/>
      <c r="F14" s="22"/>
    </row>
    <row r="15" spans="1:6" s="16" customFormat="1" ht="53.4" customHeight="1" thickBot="1" x14ac:dyDescent="0.3">
      <c r="A15" s="29" t="s">
        <v>57</v>
      </c>
      <c r="B15" s="110" t="s">
        <v>60</v>
      </c>
      <c r="C15" s="111"/>
      <c r="D15" s="22"/>
      <c r="E15" s="22"/>
      <c r="F15" s="22"/>
    </row>
    <row r="16" spans="1:6" s="17" customFormat="1" ht="34.200000000000003" thickBot="1" x14ac:dyDescent="0.3">
      <c r="A16" s="24" t="s">
        <v>61</v>
      </c>
      <c r="B16" s="106" t="s">
        <v>2</v>
      </c>
      <c r="C16" s="107"/>
      <c r="D16" s="30" t="str">
        <f t="array" ref="D16">IF(SUM(LEN(D17:D36)-LEN(SUBSTITUTE(D17:D36,"V","")))+SUM(LEN(D17:D36)-LEN(SUBSTITUTE(D17:D36,"ל.ר.","")))/LEN("ל.ר.")=20,"עמידה בדרישות",IF(SUM(LEN(D17:D36)-LEN(SUBSTITUTE(D17:D36,"X","")))&gt;0,"פסילה","נדרשת השלמה"))</f>
        <v>נדרשת השלמה</v>
      </c>
      <c r="E16" s="30" t="str">
        <f t="array" ref="E16">IF(SUM(LEN(E17:E36)-LEN(SUBSTITUTE(E17:E36,"V","")))+SUM(LEN(E17:E36)-LEN(SUBSTITUTE(E17:E36,"ל.ר.","")))/LEN("ל.ר.")=20,"עמידה בדרישות",IF(SUM(LEN(E17:E36)-LEN(SUBSTITUTE(E17:E36,"X","")))&gt;0,"פסילה","נדרשת השלמה"))</f>
        <v>נדרשת השלמה</v>
      </c>
      <c r="F16" s="30" t="str">
        <f t="array" ref="F16">IF(SUM(LEN(F17:F36)-LEN(SUBSTITUTE(F17:F36,"V","")))+SUM(LEN(F17:F36)-LEN(SUBSTITUTE(F17:F36,"ל.ר.","")))/LEN("ל.ר.")=20,"עמידה בדרישות",IF(SUM(LEN(F17:F36)-LEN(SUBSTITUTE(F17:F36,"X","")))&gt;0,"פסילה","נדרשת השלמה"))</f>
        <v>נדרשת השלמה</v>
      </c>
    </row>
    <row r="17" spans="1:6" s="17" customFormat="1" ht="15.6" x14ac:dyDescent="0.25">
      <c r="A17" s="28" t="s">
        <v>62</v>
      </c>
      <c r="B17" s="93" t="s">
        <v>79</v>
      </c>
      <c r="C17" s="94"/>
      <c r="D17" s="23"/>
      <c r="E17" s="23"/>
      <c r="F17" s="23"/>
    </row>
    <row r="18" spans="1:6" s="17" customFormat="1" ht="33" customHeight="1" x14ac:dyDescent="0.25">
      <c r="A18" s="28" t="s">
        <v>34</v>
      </c>
      <c r="B18" s="93" t="s">
        <v>80</v>
      </c>
      <c r="C18" s="94"/>
      <c r="D18" s="23"/>
      <c r="E18" s="23"/>
      <c r="F18" s="23"/>
    </row>
    <row r="19" spans="1:6" s="17" customFormat="1" ht="50.4" customHeight="1" x14ac:dyDescent="0.25">
      <c r="A19" s="28" t="s">
        <v>63</v>
      </c>
      <c r="B19" s="93" t="s">
        <v>81</v>
      </c>
      <c r="C19" s="94"/>
      <c r="D19" s="23"/>
      <c r="E19" s="23"/>
      <c r="F19" s="23"/>
    </row>
    <row r="20" spans="1:6" s="17" customFormat="1" ht="34.200000000000003" customHeight="1" x14ac:dyDescent="0.25">
      <c r="A20" s="28" t="s">
        <v>64</v>
      </c>
      <c r="B20" s="93" t="s">
        <v>82</v>
      </c>
      <c r="C20" s="94"/>
      <c r="D20" s="23"/>
      <c r="E20" s="23"/>
      <c r="F20" s="23"/>
    </row>
    <row r="21" spans="1:6" s="17" customFormat="1" ht="66.599999999999994" customHeight="1" x14ac:dyDescent="0.25">
      <c r="A21" s="28" t="s">
        <v>65</v>
      </c>
      <c r="B21" s="93" t="s">
        <v>83</v>
      </c>
      <c r="C21" s="94"/>
      <c r="D21" s="23"/>
      <c r="E21" s="23"/>
      <c r="F21" s="23"/>
    </row>
    <row r="22" spans="1:6" s="17" customFormat="1" ht="36" customHeight="1" x14ac:dyDescent="0.25">
      <c r="A22" s="28" t="s">
        <v>66</v>
      </c>
      <c r="B22" s="93" t="s">
        <v>84</v>
      </c>
      <c r="C22" s="94"/>
      <c r="D22" s="23"/>
      <c r="E22" s="23"/>
      <c r="F22" s="23"/>
    </row>
    <row r="23" spans="1:6" s="17" customFormat="1" ht="42" customHeight="1" x14ac:dyDescent="0.25">
      <c r="A23" s="70" t="s">
        <v>67</v>
      </c>
      <c r="B23" s="93" t="s">
        <v>85</v>
      </c>
      <c r="C23" s="94"/>
      <c r="D23" s="23"/>
      <c r="E23" s="23"/>
      <c r="F23" s="23"/>
    </row>
    <row r="24" spans="1:6" s="17" customFormat="1" ht="37.799999999999997" customHeight="1" x14ac:dyDescent="0.25">
      <c r="A24" s="28" t="s">
        <v>68</v>
      </c>
      <c r="B24" s="93" t="s">
        <v>86</v>
      </c>
      <c r="C24" s="94"/>
      <c r="D24" s="23"/>
      <c r="E24" s="23"/>
      <c r="F24" s="23"/>
    </row>
    <row r="25" spans="1:6" s="17" customFormat="1" ht="30.6" customHeight="1" x14ac:dyDescent="0.25">
      <c r="A25" s="28" t="s">
        <v>69</v>
      </c>
      <c r="B25" s="93" t="s">
        <v>87</v>
      </c>
      <c r="C25" s="94"/>
      <c r="D25" s="23"/>
      <c r="E25" s="23"/>
      <c r="F25" s="23"/>
    </row>
    <row r="26" spans="1:6" s="17" customFormat="1" ht="15.6" x14ac:dyDescent="0.25">
      <c r="A26" s="28" t="s">
        <v>70</v>
      </c>
      <c r="B26" s="93" t="s">
        <v>88</v>
      </c>
      <c r="C26" s="94"/>
      <c r="D26" s="23"/>
      <c r="E26" s="23"/>
      <c r="F26" s="23"/>
    </row>
    <row r="27" spans="1:6" s="17" customFormat="1" ht="15.6" x14ac:dyDescent="0.25">
      <c r="A27" s="28" t="s">
        <v>71</v>
      </c>
      <c r="B27" s="93" t="s">
        <v>89</v>
      </c>
      <c r="C27" s="94"/>
      <c r="D27" s="23"/>
      <c r="E27" s="23"/>
      <c r="F27" s="23"/>
    </row>
    <row r="28" spans="1:6" s="17" customFormat="1" ht="145.19999999999999" customHeight="1" x14ac:dyDescent="0.25">
      <c r="A28" s="28" t="s">
        <v>72</v>
      </c>
      <c r="B28" s="93" t="s">
        <v>90</v>
      </c>
      <c r="C28" s="94"/>
      <c r="D28" s="23"/>
      <c r="E28" s="23"/>
      <c r="F28" s="23"/>
    </row>
    <row r="29" spans="1:6" s="17" customFormat="1" ht="83.4" customHeight="1" x14ac:dyDescent="0.25">
      <c r="A29" s="28" t="s">
        <v>73</v>
      </c>
      <c r="B29" s="93" t="s">
        <v>91</v>
      </c>
      <c r="C29" s="94"/>
      <c r="D29" s="23"/>
      <c r="E29" s="23"/>
      <c r="F29" s="23"/>
    </row>
    <row r="30" spans="1:6" s="17" customFormat="1" ht="99" customHeight="1" x14ac:dyDescent="0.25">
      <c r="A30" s="28" t="s">
        <v>74</v>
      </c>
      <c r="B30" s="93" t="s">
        <v>93</v>
      </c>
      <c r="C30" s="94"/>
      <c r="D30" s="23"/>
      <c r="E30" s="23"/>
      <c r="F30" s="23"/>
    </row>
    <row r="31" spans="1:6" s="17" customFormat="1" ht="37.799999999999997" customHeight="1" x14ac:dyDescent="0.25">
      <c r="A31" s="28" t="s">
        <v>75</v>
      </c>
      <c r="B31" s="93" t="s">
        <v>94</v>
      </c>
      <c r="C31" s="94"/>
      <c r="D31" s="23"/>
      <c r="E31" s="23"/>
      <c r="F31" s="23"/>
    </row>
    <row r="32" spans="1:6" ht="33.6" customHeight="1" x14ac:dyDescent="0.25">
      <c r="A32" s="28" t="s">
        <v>76</v>
      </c>
      <c r="B32" s="93" t="s">
        <v>95</v>
      </c>
      <c r="C32" s="94"/>
      <c r="D32" s="23"/>
      <c r="E32" s="23"/>
      <c r="F32" s="23"/>
    </row>
    <row r="33" spans="1:6" ht="48" customHeight="1" x14ac:dyDescent="0.25">
      <c r="A33" s="28" t="s">
        <v>77</v>
      </c>
      <c r="B33" s="93" t="s">
        <v>96</v>
      </c>
      <c r="C33" s="94"/>
      <c r="D33" s="163"/>
      <c r="E33" s="163"/>
      <c r="F33" s="163"/>
    </row>
    <row r="34" spans="1:6" ht="35.4" customHeight="1" x14ac:dyDescent="0.25">
      <c r="A34" s="28" t="s">
        <v>92</v>
      </c>
      <c r="B34" s="93" t="s">
        <v>97</v>
      </c>
      <c r="C34" s="94"/>
      <c r="D34" s="163"/>
      <c r="E34" s="163"/>
      <c r="F34" s="163"/>
    </row>
    <row r="35" spans="1:6" ht="37.200000000000003" customHeight="1" thickBot="1" x14ac:dyDescent="0.3">
      <c r="A35" s="28" t="s">
        <v>78</v>
      </c>
      <c r="B35" s="93" t="s">
        <v>24</v>
      </c>
      <c r="C35" s="94"/>
      <c r="D35" s="163"/>
      <c r="E35" s="163"/>
      <c r="F35" s="163"/>
    </row>
    <row r="36" spans="1:6" ht="81.599999999999994" customHeight="1" thickBot="1" x14ac:dyDescent="0.3">
      <c r="A36" s="28" t="s">
        <v>98</v>
      </c>
      <c r="B36" s="93" t="s">
        <v>99</v>
      </c>
      <c r="C36" s="94"/>
      <c r="D36" s="21"/>
      <c r="E36" s="21"/>
      <c r="F36" s="21"/>
    </row>
    <row r="37" spans="1:6" ht="34.200000000000003" thickBot="1" x14ac:dyDescent="0.3">
      <c r="A37" s="112" t="s">
        <v>35</v>
      </c>
      <c r="B37" s="113"/>
      <c r="C37" s="114"/>
      <c r="D37" s="30" t="str">
        <f>IF(OR(D7="פסילה",D16="פסילה"),"פסילה",IF(OR(D7="נדרשת השלמה",D16="נדרשת השלמה"),"נדרשת השלמה","עמידה בדרישות"))</f>
        <v>נדרשת השלמה</v>
      </c>
      <c r="E37" s="30" t="str">
        <f>IF(OR(E7="פסילה",E16="פסילה"),"פסילה",IF(OR(E7="נדרשת השלמה",E16="נדרשת השלמה"),"נדרשת השלמה","עמידה בדרישות"))</f>
        <v>נדרשת השלמה</v>
      </c>
      <c r="F37" s="30" t="str">
        <f>IF(OR(F7="פסילה",F16="פסילה"),"פסילה",IF(OR(F7="נדרשת השלמה",F16="נדרשת השלמה"),"נדרשת השלמה","עמידה בדרישות"))</f>
        <v>נדרשת השלמה</v>
      </c>
    </row>
  </sheetData>
  <mergeCells count="38">
    <mergeCell ref="A37:C37"/>
    <mergeCell ref="B28:C28"/>
    <mergeCell ref="B29:C29"/>
    <mergeCell ref="B30:C30"/>
    <mergeCell ref="B31:C31"/>
    <mergeCell ref="B32:C32"/>
    <mergeCell ref="B33:C33"/>
    <mergeCell ref="B34:C34"/>
    <mergeCell ref="B35:C35"/>
    <mergeCell ref="B24:C24"/>
    <mergeCell ref="B25:C25"/>
    <mergeCell ref="B26:C26"/>
    <mergeCell ref="B27:C27"/>
    <mergeCell ref="B36:C36"/>
    <mergeCell ref="B19:C19"/>
    <mergeCell ref="B20:C20"/>
    <mergeCell ref="B21:C21"/>
    <mergeCell ref="B22:C22"/>
    <mergeCell ref="B23:C23"/>
    <mergeCell ref="B16:C16"/>
    <mergeCell ref="B17:C17"/>
    <mergeCell ref="B14:C14"/>
    <mergeCell ref="B13:C13"/>
    <mergeCell ref="B18:C18"/>
    <mergeCell ref="A1:A6"/>
    <mergeCell ref="B1:C1"/>
    <mergeCell ref="B2:C2"/>
    <mergeCell ref="B3:C3"/>
    <mergeCell ref="B4:C4"/>
    <mergeCell ref="B5:C5"/>
    <mergeCell ref="B6:C6"/>
    <mergeCell ref="B7:C7"/>
    <mergeCell ref="B8:C8"/>
    <mergeCell ref="B9:C9"/>
    <mergeCell ref="B10:C10"/>
    <mergeCell ref="B11:C11"/>
    <mergeCell ref="B12:C12"/>
    <mergeCell ref="B15:C15"/>
  </mergeCells>
  <conditionalFormatting sqref="D7:F13 D16:F37">
    <cfRule type="containsText" dxfId="30" priority="5" operator="containsText" text="ל.ר">
      <formula>NOT(ISERROR(SEARCH("ל.ר",D7)))</formula>
    </cfRule>
    <cfRule type="containsText" dxfId="29" priority="9" operator="containsText" text="$">
      <formula>NOT(ISERROR(SEARCH("$",D7)))</formula>
    </cfRule>
    <cfRule type="containsText" dxfId="28" priority="10" operator="containsText" text="X">
      <formula>NOT(ISERROR(SEARCH("X",D7)))</formula>
    </cfRule>
    <cfRule type="containsText" dxfId="27" priority="11" operator="containsText" text="V">
      <formula>NOT(ISERROR(SEARCH("V",D7)))</formula>
    </cfRule>
  </conditionalFormatting>
  <conditionalFormatting sqref="D37:F37 D7:F8 D13:F13 D16:F16">
    <cfRule type="containsText" dxfId="26" priority="6" operator="containsText" text="עמידה בדרישות">
      <formula>NOT(ISERROR(SEARCH("עמידה בדרישות",D7)))</formula>
    </cfRule>
    <cfRule type="containsText" dxfId="25" priority="7" operator="containsText" text="פסילה">
      <formula>NOT(ISERROR(SEARCH("פסילה",D7)))</formula>
    </cfRule>
    <cfRule type="containsText" dxfId="24" priority="8" operator="containsText" text="נדרשת השלמה">
      <formula>NOT(ISERROR(SEARCH("נדרשת השלמה",D7)))</formula>
    </cfRule>
  </conditionalFormatting>
  <conditionalFormatting sqref="D14:F15">
    <cfRule type="containsText" dxfId="23" priority="1" operator="containsText" text="ל.ר">
      <formula>NOT(ISERROR(SEARCH("ל.ר",D14)))</formula>
    </cfRule>
    <cfRule type="containsText" dxfId="22" priority="2" operator="containsText" text="$">
      <formula>NOT(ISERROR(SEARCH("$",D14)))</formula>
    </cfRule>
    <cfRule type="containsText" dxfId="21" priority="3" operator="containsText" text="X">
      <formula>NOT(ISERROR(SEARCH("X",D14)))</formula>
    </cfRule>
    <cfRule type="containsText" dxfId="20" priority="4" operator="containsText" text="V">
      <formula>NOT(ISERROR(SEARCH("V",D14)))</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rightToLeft="1" view="pageBreakPreview" zoomScaleNormal="85" zoomScaleSheetLayoutView="100" workbookViewId="0">
      <pane xSplit="3" ySplit="3" topLeftCell="D4" activePane="bottomRight" state="frozen"/>
      <selection pane="topRight" activeCell="D1" sqref="D1"/>
      <selection pane="bottomLeft" activeCell="A4" sqref="A4"/>
      <selection pane="bottomRight" activeCell="E12" sqref="E12"/>
    </sheetView>
  </sheetViews>
  <sheetFormatPr defaultColWidth="24.296875" defaultRowHeight="15" x14ac:dyDescent="0.25"/>
  <cols>
    <col min="1" max="1" width="11.796875" style="13" customWidth="1"/>
    <col min="2" max="3" width="24.296875" style="13"/>
    <col min="4" max="4" width="19.796875" style="13" customWidth="1"/>
    <col min="5" max="5" width="15.09765625" style="13" customWidth="1"/>
    <col min="6" max="6" width="20.5" style="13" customWidth="1"/>
    <col min="7" max="7" width="15.09765625" style="13" customWidth="1"/>
    <col min="8" max="8" width="20.8984375" style="13" customWidth="1"/>
    <col min="9" max="9" width="15.09765625" style="13" customWidth="1"/>
    <col min="10" max="16384" width="24.296875" style="13"/>
  </cols>
  <sheetData>
    <row r="1" spans="1:19" ht="15.6" x14ac:dyDescent="0.25">
      <c r="A1" s="124" t="s">
        <v>25</v>
      </c>
      <c r="B1" s="125"/>
      <c r="C1" s="57" t="s">
        <v>18</v>
      </c>
      <c r="D1" s="130">
        <f>'תנאי-סף'!D1</f>
        <v>1</v>
      </c>
      <c r="E1" s="131"/>
      <c r="F1" s="120">
        <f>'תנאי-סף'!E1</f>
        <v>2</v>
      </c>
      <c r="G1" s="121"/>
      <c r="H1" s="130">
        <f>'תנאי-סף'!F1</f>
        <v>3</v>
      </c>
      <c r="I1" s="131"/>
      <c r="J1" s="12"/>
      <c r="K1" s="12"/>
      <c r="L1" s="12"/>
      <c r="M1" s="12"/>
      <c r="N1" s="12"/>
      <c r="O1" s="12"/>
      <c r="P1" s="12"/>
      <c r="Q1" s="12"/>
      <c r="R1" s="12"/>
      <c r="S1" s="12"/>
    </row>
    <row r="2" spans="1:19" ht="15.6" x14ac:dyDescent="0.25">
      <c r="A2" s="126"/>
      <c r="B2" s="127"/>
      <c r="C2" s="54" t="s">
        <v>19</v>
      </c>
      <c r="D2" s="118">
        <f>INDEX('תנאי-סף'!$D$1:$F$2,2,MATCH(D1,'תנאי-סף'!$D$1:$F$1,0))</f>
        <v>0</v>
      </c>
      <c r="E2" s="119"/>
      <c r="F2" s="118">
        <f>INDEX('תנאי-סף'!$D$1:$F$2,2,MATCH(F1,'תנאי-סף'!$D$1:$F$1,0))</f>
        <v>0</v>
      </c>
      <c r="G2" s="119"/>
      <c r="H2" s="118">
        <f>INDEX('תנאי-סף'!$D$1:$F$2,2,MATCH(H1,'תנאי-סף'!$D$1:$F$1,0))</f>
        <v>0</v>
      </c>
      <c r="I2" s="119"/>
      <c r="J2" s="12"/>
      <c r="K2" s="12"/>
      <c r="L2" s="12"/>
      <c r="M2" s="12"/>
      <c r="N2" s="12"/>
      <c r="O2" s="12"/>
      <c r="P2" s="12"/>
      <c r="Q2" s="12"/>
      <c r="R2" s="12"/>
      <c r="S2" s="12"/>
    </row>
    <row r="3" spans="1:19" ht="15.6" x14ac:dyDescent="0.25">
      <c r="A3" s="49" t="s">
        <v>16</v>
      </c>
      <c r="B3" s="47" t="s">
        <v>17</v>
      </c>
      <c r="C3" s="54" t="s">
        <v>4</v>
      </c>
      <c r="D3" s="49" t="s">
        <v>14</v>
      </c>
      <c r="E3" s="50" t="s">
        <v>5</v>
      </c>
      <c r="F3" s="60" t="s">
        <v>12</v>
      </c>
      <c r="G3" s="54" t="s">
        <v>5</v>
      </c>
      <c r="H3" s="49" t="s">
        <v>12</v>
      </c>
      <c r="I3" s="50" t="s">
        <v>5</v>
      </c>
      <c r="J3" s="12"/>
      <c r="K3" s="12"/>
      <c r="L3" s="12"/>
      <c r="M3" s="12"/>
      <c r="N3" s="12"/>
      <c r="O3" s="12"/>
      <c r="P3" s="12"/>
      <c r="Q3" s="12"/>
      <c r="R3" s="12"/>
      <c r="S3" s="12"/>
    </row>
    <row r="4" spans="1:19" ht="52.8" customHeight="1" x14ac:dyDescent="0.25">
      <c r="A4" s="51" t="s">
        <v>100</v>
      </c>
      <c r="B4" s="48" t="s">
        <v>104</v>
      </c>
      <c r="C4" s="58">
        <v>0.2</v>
      </c>
      <c r="D4" s="55" t="s">
        <v>110</v>
      </c>
      <c r="E4" s="52">
        <f>MIN(E5:E6,20)</f>
        <v>0</v>
      </c>
      <c r="F4" s="55" t="s">
        <v>110</v>
      </c>
      <c r="G4" s="52">
        <f>MIN(G5:G6,20)</f>
        <v>0</v>
      </c>
      <c r="H4" s="55" t="s">
        <v>110</v>
      </c>
      <c r="I4" s="52">
        <f>MIN(I5:I6,20)</f>
        <v>0</v>
      </c>
      <c r="J4" s="12"/>
      <c r="K4" s="12"/>
      <c r="L4" s="12"/>
      <c r="M4" s="12"/>
      <c r="N4" s="12"/>
      <c r="O4" s="12"/>
      <c r="P4" s="12"/>
      <c r="Q4" s="12"/>
      <c r="R4" s="12"/>
      <c r="S4" s="12"/>
    </row>
    <row r="5" spans="1:19" s="14" customFormat="1" ht="72" customHeight="1" thickBot="1" x14ac:dyDescent="0.3">
      <c r="A5" s="68" t="s">
        <v>105</v>
      </c>
      <c r="B5" s="115" t="s">
        <v>107</v>
      </c>
      <c r="C5" s="71" t="s">
        <v>108</v>
      </c>
      <c r="D5" s="56"/>
      <c r="E5" s="53">
        <f>MIN(D5*1,7)</f>
        <v>0</v>
      </c>
      <c r="F5" s="56"/>
      <c r="G5" s="53">
        <f>MIN(F5*1,7)</f>
        <v>0</v>
      </c>
      <c r="H5" s="56"/>
      <c r="I5" s="53">
        <f>MIN(H5*1,7)</f>
        <v>0</v>
      </c>
      <c r="J5" s="12"/>
      <c r="K5" s="12"/>
      <c r="L5" s="12"/>
      <c r="M5" s="12"/>
      <c r="N5" s="12"/>
      <c r="O5" s="12"/>
      <c r="P5" s="12"/>
      <c r="Q5" s="12"/>
      <c r="R5" s="12"/>
      <c r="S5" s="12"/>
    </row>
    <row r="6" spans="1:19" s="12" customFormat="1" ht="44.4" customHeight="1" x14ac:dyDescent="0.25">
      <c r="A6" s="69" t="s">
        <v>106</v>
      </c>
      <c r="B6" s="116"/>
      <c r="C6" s="71" t="s">
        <v>109</v>
      </c>
      <c r="D6" s="56"/>
      <c r="E6" s="53">
        <f>D6*3</f>
        <v>0</v>
      </c>
      <c r="F6" s="56"/>
      <c r="G6" s="53">
        <f>F6*3</f>
        <v>0</v>
      </c>
      <c r="H6" s="56"/>
      <c r="I6" s="53">
        <f>H6*3</f>
        <v>0</v>
      </c>
    </row>
    <row r="7" spans="1:19" ht="46.8" x14ac:dyDescent="0.25">
      <c r="A7" s="51" t="s">
        <v>103</v>
      </c>
      <c r="B7" s="48" t="s">
        <v>111</v>
      </c>
      <c r="C7" s="58">
        <v>0.35</v>
      </c>
      <c r="D7" s="55" t="s">
        <v>110</v>
      </c>
      <c r="E7" s="52">
        <f>MIN(35,SUM(E8:E10))</f>
        <v>0</v>
      </c>
      <c r="F7" s="55" t="s">
        <v>110</v>
      </c>
      <c r="G7" s="52">
        <f>MIN(35,SUM(G8:G10))</f>
        <v>0</v>
      </c>
      <c r="H7" s="55" t="s">
        <v>110</v>
      </c>
      <c r="I7" s="52">
        <f>MIN(35,SUM(I8:I10))</f>
        <v>0</v>
      </c>
      <c r="J7" s="12"/>
      <c r="K7" s="12"/>
      <c r="L7" s="12"/>
      <c r="M7" s="12"/>
      <c r="N7" s="12"/>
      <c r="O7" s="12"/>
      <c r="P7" s="12"/>
      <c r="Q7" s="12"/>
      <c r="R7" s="12"/>
      <c r="S7" s="12"/>
    </row>
    <row r="8" spans="1:19" ht="40.200000000000003" customHeight="1" x14ac:dyDescent="0.25">
      <c r="A8" s="69" t="s">
        <v>113</v>
      </c>
      <c r="B8" s="115" t="s">
        <v>112</v>
      </c>
      <c r="C8" s="71" t="s">
        <v>116</v>
      </c>
      <c r="D8" s="56"/>
      <c r="E8" s="53">
        <f>D8*5</f>
        <v>0</v>
      </c>
      <c r="F8" s="56"/>
      <c r="G8" s="53">
        <f>F8*5</f>
        <v>0</v>
      </c>
      <c r="H8" s="56"/>
      <c r="I8" s="53">
        <f>H8*5</f>
        <v>0</v>
      </c>
      <c r="J8" s="12"/>
      <c r="K8" s="12"/>
      <c r="L8" s="12"/>
      <c r="M8" s="12"/>
      <c r="N8" s="12"/>
      <c r="O8" s="12"/>
      <c r="P8" s="12"/>
      <c r="Q8" s="12"/>
      <c r="R8" s="12"/>
      <c r="S8" s="12"/>
    </row>
    <row r="9" spans="1:19" ht="72" customHeight="1" x14ac:dyDescent="0.25">
      <c r="A9" s="69" t="s">
        <v>114</v>
      </c>
      <c r="B9" s="116"/>
      <c r="C9" s="71" t="s">
        <v>117</v>
      </c>
      <c r="D9" s="56"/>
      <c r="E9" s="53">
        <f>D9*2</f>
        <v>0</v>
      </c>
      <c r="F9" s="56"/>
      <c r="G9" s="53">
        <f>F9*2</f>
        <v>0</v>
      </c>
      <c r="H9" s="56"/>
      <c r="I9" s="53">
        <f>H9*2</f>
        <v>0</v>
      </c>
    </row>
    <row r="10" spans="1:19" ht="52.2" customHeight="1" x14ac:dyDescent="0.25">
      <c r="A10" s="69" t="s">
        <v>115</v>
      </c>
      <c r="B10" s="117"/>
      <c r="C10" s="71" t="s">
        <v>118</v>
      </c>
      <c r="D10" s="56"/>
      <c r="E10" s="53">
        <f>D10*2</f>
        <v>0</v>
      </c>
      <c r="F10" s="56"/>
      <c r="G10" s="53">
        <f>F10*2</f>
        <v>0</v>
      </c>
      <c r="H10" s="56"/>
      <c r="I10" s="53">
        <f>H10*2</f>
        <v>0</v>
      </c>
    </row>
    <row r="11" spans="1:19" ht="15.6" x14ac:dyDescent="0.25">
      <c r="A11" s="51" t="s">
        <v>101</v>
      </c>
      <c r="B11" s="48" t="s">
        <v>43</v>
      </c>
      <c r="C11" s="58">
        <v>0.15</v>
      </c>
      <c r="D11" s="55" t="s">
        <v>44</v>
      </c>
      <c r="E11" s="52">
        <f>המלצות!C9*$C$11</f>
        <v>0</v>
      </c>
      <c r="F11" s="55" t="s">
        <v>44</v>
      </c>
      <c r="G11" s="52">
        <f>המלצות!I9*C11</f>
        <v>0</v>
      </c>
      <c r="H11" s="55" t="s">
        <v>44</v>
      </c>
      <c r="I11" s="52">
        <f>המלצות!O9*C11</f>
        <v>0</v>
      </c>
    </row>
    <row r="12" spans="1:19" ht="15.6" x14ac:dyDescent="0.25">
      <c r="A12" s="51" t="s">
        <v>102</v>
      </c>
      <c r="B12" s="48" t="s">
        <v>37</v>
      </c>
      <c r="C12" s="58">
        <v>0.3</v>
      </c>
      <c r="D12" s="55" t="s">
        <v>39</v>
      </c>
      <c r="E12" s="52">
        <f>ריאיון!C7*C12</f>
        <v>0</v>
      </c>
      <c r="F12" s="55" t="s">
        <v>39</v>
      </c>
      <c r="G12" s="52">
        <f>ריאיון!E7*C12</f>
        <v>0</v>
      </c>
      <c r="H12" s="55" t="s">
        <v>39</v>
      </c>
      <c r="I12" s="52">
        <f>ריאיון!G7*C12</f>
        <v>0</v>
      </c>
    </row>
    <row r="13" spans="1:19" ht="15.6" x14ac:dyDescent="0.25">
      <c r="A13" s="128" t="s">
        <v>22</v>
      </c>
      <c r="B13" s="129"/>
      <c r="C13" s="59">
        <f>C4+C7+C11+C12</f>
        <v>1</v>
      </c>
      <c r="D13" s="122">
        <f>E4+E7+E11+E12</f>
        <v>0</v>
      </c>
      <c r="E13" s="123"/>
      <c r="F13" s="122">
        <f>G4+G7+G11+G12</f>
        <v>0</v>
      </c>
      <c r="G13" s="123"/>
      <c r="H13" s="122">
        <f>I4+I7+I11+I12</f>
        <v>0</v>
      </c>
      <c r="I13" s="123"/>
    </row>
  </sheetData>
  <sheetProtection selectLockedCells="1" selectUnlockedCells="1"/>
  <mergeCells count="13">
    <mergeCell ref="D13:E13"/>
    <mergeCell ref="H13:I13"/>
    <mergeCell ref="A13:B13"/>
    <mergeCell ref="F13:G13"/>
    <mergeCell ref="B8:B10"/>
    <mergeCell ref="H2:I2"/>
    <mergeCell ref="F1:G1"/>
    <mergeCell ref="F2:G2"/>
    <mergeCell ref="A1:B2"/>
    <mergeCell ref="D1:E1"/>
    <mergeCell ref="D2:E2"/>
    <mergeCell ref="H1:I1"/>
    <mergeCell ref="B5:B6"/>
  </mergeCells>
  <conditionalFormatting sqref="A5:A6 A1:I3 A11:I13 A4:F4 D5:F6 H4:H6 A7:I7 B8:I8 C9:I10">
    <cfRule type="containsText" dxfId="19" priority="13" operator="containsText" text="V">
      <formula>NOT(ISERROR(SEARCH("V",A1)))</formula>
    </cfRule>
    <cfRule type="containsText" dxfId="18" priority="14" operator="containsText" text="X">
      <formula>NOT(ISERROR(SEARCH("X",A1)))</formula>
    </cfRule>
  </conditionalFormatting>
  <conditionalFormatting sqref="B5:C5 C6">
    <cfRule type="containsText" dxfId="17" priority="11" operator="containsText" text="V">
      <formula>NOT(ISERROR(SEARCH("V",B5)))</formula>
    </cfRule>
    <cfRule type="containsText" dxfId="16" priority="12" operator="containsText" text="X">
      <formula>NOT(ISERROR(SEARCH("X",B5)))</formula>
    </cfRule>
  </conditionalFormatting>
  <conditionalFormatting sqref="G4">
    <cfRule type="containsText" dxfId="15" priority="9" operator="containsText" text="V">
      <formula>NOT(ISERROR(SEARCH("V",G4)))</formula>
    </cfRule>
    <cfRule type="containsText" dxfId="14" priority="10" operator="containsText" text="X">
      <formula>NOT(ISERROR(SEARCH("X",G4)))</formula>
    </cfRule>
  </conditionalFormatting>
  <conditionalFormatting sqref="I4">
    <cfRule type="containsText" dxfId="13" priority="7" operator="containsText" text="V">
      <formula>NOT(ISERROR(SEARCH("V",I4)))</formula>
    </cfRule>
    <cfRule type="containsText" dxfId="12" priority="8" operator="containsText" text="X">
      <formula>NOT(ISERROR(SEARCH("X",I4)))</formula>
    </cfRule>
  </conditionalFormatting>
  <conditionalFormatting sqref="G5:G6">
    <cfRule type="containsText" dxfId="11" priority="5" operator="containsText" text="V">
      <formula>NOT(ISERROR(SEARCH("V",G5)))</formula>
    </cfRule>
    <cfRule type="containsText" dxfId="10" priority="6" operator="containsText" text="X">
      <formula>NOT(ISERROR(SEARCH("X",G5)))</formula>
    </cfRule>
  </conditionalFormatting>
  <conditionalFormatting sqref="I5:I6">
    <cfRule type="containsText" dxfId="9" priority="3" operator="containsText" text="V">
      <formula>NOT(ISERROR(SEARCH("V",I5)))</formula>
    </cfRule>
    <cfRule type="containsText" dxfId="8" priority="4" operator="containsText" text="X">
      <formula>NOT(ISERROR(SEARCH("X",I5)))</formula>
    </cfRule>
  </conditionalFormatting>
  <conditionalFormatting sqref="A8:A10">
    <cfRule type="containsText" dxfId="7" priority="1" operator="containsText" text="V">
      <formula>NOT(ISERROR(SEARCH("V",A8)))</formula>
    </cfRule>
    <cfRule type="containsText" dxfId="6" priority="2" operator="containsText" text="X">
      <formula>NOT(ISERROR(SEARCH("X",A8)))</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
  <sheetViews>
    <sheetView rightToLeft="1" view="pageBreakPreview" zoomScaleNormal="90" zoomScaleSheetLayoutView="100" workbookViewId="0">
      <pane xSplit="2" ySplit="3" topLeftCell="C4" activePane="bottomRight" state="frozen"/>
      <selection pane="topRight" activeCell="C1" sqref="C1"/>
      <selection pane="bottomLeft" activeCell="A4" sqref="A4"/>
      <selection pane="bottomRight" activeCell="C9" sqref="C9:H9"/>
    </sheetView>
  </sheetViews>
  <sheetFormatPr defaultRowHeight="13.8" x14ac:dyDescent="0.25"/>
  <cols>
    <col min="1" max="1" width="44.3984375" customWidth="1"/>
    <col min="2" max="2" width="7.09765625" customWidth="1"/>
    <col min="3" max="3" width="8.296875" customWidth="1"/>
    <col min="4" max="4" width="9.3984375" customWidth="1"/>
    <col min="5" max="5" width="8.296875" customWidth="1"/>
    <col min="6" max="6" width="9.3984375" customWidth="1"/>
    <col min="7" max="7" width="8.296875" customWidth="1"/>
    <col min="8" max="8" width="10.296875" customWidth="1"/>
    <col min="9" max="9" width="8.296875" customWidth="1"/>
    <col min="10" max="10" width="10.296875" customWidth="1"/>
    <col min="11" max="11" width="8.296875" customWidth="1"/>
    <col min="12" max="12" width="10.69921875" customWidth="1"/>
    <col min="13" max="13" width="8.296875" customWidth="1"/>
    <col min="14" max="14" width="10.19921875" customWidth="1"/>
    <col min="15" max="15" width="8.296875" customWidth="1"/>
    <col min="16" max="16" width="10" customWidth="1"/>
    <col min="17" max="17" width="8.296875" customWidth="1"/>
    <col min="18" max="18" width="10.19921875" customWidth="1"/>
    <col min="19" max="19" width="8.296875" customWidth="1"/>
    <col min="20" max="20" width="9.59765625" customWidth="1"/>
  </cols>
  <sheetData>
    <row r="1" spans="1:20" ht="21.75" customHeight="1" x14ac:dyDescent="0.25">
      <c r="A1" s="135" t="s">
        <v>43</v>
      </c>
      <c r="B1" s="136"/>
      <c r="C1" s="130">
        <f>איכות!D1</f>
        <v>1</v>
      </c>
      <c r="D1" s="146"/>
      <c r="E1" s="146"/>
      <c r="F1" s="146"/>
      <c r="G1" s="146"/>
      <c r="H1" s="131"/>
      <c r="I1" s="130">
        <f>איכות!F1</f>
        <v>2</v>
      </c>
      <c r="J1" s="146"/>
      <c r="K1" s="146"/>
      <c r="L1" s="146"/>
      <c r="M1" s="146"/>
      <c r="N1" s="131"/>
      <c r="O1" s="130">
        <f>איכות!H1</f>
        <v>3</v>
      </c>
      <c r="P1" s="146"/>
      <c r="Q1" s="146"/>
      <c r="R1" s="146"/>
      <c r="S1" s="146"/>
      <c r="T1" s="131"/>
    </row>
    <row r="2" spans="1:20" ht="14.25" customHeight="1" thickBot="1" x14ac:dyDescent="0.3">
      <c r="A2" s="137"/>
      <c r="B2" s="138"/>
      <c r="C2" s="147">
        <f>איכות!D2</f>
        <v>0</v>
      </c>
      <c r="D2" s="148"/>
      <c r="E2" s="148"/>
      <c r="F2" s="148"/>
      <c r="G2" s="148"/>
      <c r="H2" s="149"/>
      <c r="I2" s="147">
        <f>איכות!F2</f>
        <v>0</v>
      </c>
      <c r="J2" s="148"/>
      <c r="K2" s="148"/>
      <c r="L2" s="148"/>
      <c r="M2" s="148"/>
      <c r="N2" s="149"/>
      <c r="O2" s="147">
        <f>איכות!H2</f>
        <v>0</v>
      </c>
      <c r="P2" s="148"/>
      <c r="Q2" s="148"/>
      <c r="R2" s="148"/>
      <c r="S2" s="148"/>
      <c r="T2" s="149"/>
    </row>
    <row r="3" spans="1:20" ht="81.75" customHeight="1" x14ac:dyDescent="0.25">
      <c r="A3" s="139"/>
      <c r="B3" s="140"/>
      <c r="C3" s="144" t="s">
        <v>45</v>
      </c>
      <c r="D3" s="145"/>
      <c r="E3" s="132" t="s">
        <v>46</v>
      </c>
      <c r="F3" s="133"/>
      <c r="G3" s="132" t="s">
        <v>47</v>
      </c>
      <c r="H3" s="134"/>
      <c r="I3" s="144" t="s">
        <v>45</v>
      </c>
      <c r="J3" s="145"/>
      <c r="K3" s="132" t="s">
        <v>46</v>
      </c>
      <c r="L3" s="133"/>
      <c r="M3" s="132" t="s">
        <v>47</v>
      </c>
      <c r="N3" s="134"/>
      <c r="O3" s="144" t="s">
        <v>45</v>
      </c>
      <c r="P3" s="145"/>
      <c r="Q3" s="132" t="s">
        <v>46</v>
      </c>
      <c r="R3" s="133"/>
      <c r="S3" s="132" t="s">
        <v>47</v>
      </c>
      <c r="T3" s="134"/>
    </row>
    <row r="4" spans="1:20" ht="109.8" customHeight="1" thickBot="1" x14ac:dyDescent="0.3">
      <c r="A4" s="77" t="s">
        <v>11</v>
      </c>
      <c r="B4" s="78" t="s">
        <v>3</v>
      </c>
      <c r="C4" s="91" t="s">
        <v>49</v>
      </c>
      <c r="D4" s="79" t="s">
        <v>48</v>
      </c>
      <c r="E4" s="92" t="s">
        <v>49</v>
      </c>
      <c r="F4" s="79" t="s">
        <v>48</v>
      </c>
      <c r="G4" s="92" t="s">
        <v>50</v>
      </c>
      <c r="H4" s="80" t="s">
        <v>48</v>
      </c>
      <c r="I4" s="91" t="s">
        <v>49</v>
      </c>
      <c r="J4" s="79" t="s">
        <v>48</v>
      </c>
      <c r="K4" s="92" t="s">
        <v>49</v>
      </c>
      <c r="L4" s="79" t="s">
        <v>48</v>
      </c>
      <c r="M4" s="92" t="s">
        <v>50</v>
      </c>
      <c r="N4" s="80" t="s">
        <v>48</v>
      </c>
      <c r="O4" s="91" t="s">
        <v>49</v>
      </c>
      <c r="P4" s="79" t="s">
        <v>48</v>
      </c>
      <c r="Q4" s="92" t="s">
        <v>49</v>
      </c>
      <c r="R4" s="79" t="s">
        <v>48</v>
      </c>
      <c r="S4" s="92" t="s">
        <v>50</v>
      </c>
      <c r="T4" s="80" t="s">
        <v>48</v>
      </c>
    </row>
    <row r="5" spans="1:20" x14ac:dyDescent="0.25">
      <c r="A5" s="73" t="s">
        <v>119</v>
      </c>
      <c r="B5" s="74">
        <v>0.25</v>
      </c>
      <c r="C5" s="81"/>
      <c r="D5" s="75"/>
      <c r="E5" s="81"/>
      <c r="F5" s="75"/>
      <c r="G5" s="81"/>
      <c r="H5" s="76"/>
      <c r="I5" s="81"/>
      <c r="J5" s="75"/>
      <c r="K5" s="75"/>
      <c r="L5" s="75"/>
      <c r="M5" s="75"/>
      <c r="N5" s="82"/>
      <c r="O5" s="81"/>
      <c r="P5" s="75"/>
      <c r="Q5" s="75"/>
      <c r="R5" s="75"/>
      <c r="S5" s="75"/>
      <c r="T5" s="76"/>
    </row>
    <row r="6" spans="1:20" x14ac:dyDescent="0.25">
      <c r="A6" s="36" t="s">
        <v>120</v>
      </c>
      <c r="B6" s="44">
        <v>0.25</v>
      </c>
      <c r="C6" s="81"/>
      <c r="D6" s="72"/>
      <c r="E6" s="81"/>
      <c r="F6" s="72"/>
      <c r="G6" s="81"/>
      <c r="H6" s="34"/>
      <c r="I6" s="1"/>
      <c r="J6" s="72"/>
      <c r="K6" s="72"/>
      <c r="L6" s="72"/>
      <c r="M6" s="72"/>
      <c r="N6" s="37"/>
      <c r="O6" s="1"/>
      <c r="P6" s="72"/>
      <c r="Q6" s="72"/>
      <c r="R6" s="72"/>
      <c r="S6" s="72"/>
      <c r="T6" s="34"/>
    </row>
    <row r="7" spans="1:20" x14ac:dyDescent="0.25">
      <c r="A7" s="35" t="s">
        <v>121</v>
      </c>
      <c r="B7" s="44">
        <v>0.25</v>
      </c>
      <c r="C7" s="81"/>
      <c r="D7" s="72"/>
      <c r="E7" s="81"/>
      <c r="F7" s="72"/>
      <c r="G7" s="81"/>
      <c r="H7" s="34"/>
      <c r="I7" s="1"/>
      <c r="J7" s="72"/>
      <c r="K7" s="72"/>
      <c r="L7" s="72"/>
      <c r="M7" s="72"/>
      <c r="N7" s="37"/>
      <c r="O7" s="1"/>
      <c r="P7" s="72"/>
      <c r="Q7" s="72"/>
      <c r="R7" s="72"/>
      <c r="S7" s="72"/>
      <c r="T7" s="34"/>
    </row>
    <row r="8" spans="1:20" ht="14.4" thickBot="1" x14ac:dyDescent="0.3">
      <c r="A8" s="83" t="s">
        <v>122</v>
      </c>
      <c r="B8" s="84">
        <v>0.25</v>
      </c>
      <c r="C8" s="81"/>
      <c r="D8" s="86"/>
      <c r="E8" s="81"/>
      <c r="F8" s="86"/>
      <c r="G8" s="81"/>
      <c r="H8" s="87"/>
      <c r="I8" s="85"/>
      <c r="J8" s="86"/>
      <c r="K8" s="86"/>
      <c r="L8" s="86"/>
      <c r="M8" s="86"/>
      <c r="N8" s="88"/>
      <c r="O8" s="85"/>
      <c r="P8" s="86"/>
      <c r="Q8" s="86"/>
      <c r="R8" s="86"/>
      <c r="S8" s="86"/>
      <c r="T8" s="87"/>
    </row>
    <row r="9" spans="1:20" ht="14.4" thickBot="1" x14ac:dyDescent="0.3">
      <c r="A9" s="89" t="s">
        <v>38</v>
      </c>
      <c r="B9" s="90">
        <f>SUM(B5:B8)</f>
        <v>1</v>
      </c>
      <c r="C9" s="141">
        <f>(SUMPRODUCT(C5:C8,$B$5:$B$8)+SUMPRODUCT(E5:E8,$B$5:$B$8)+SUMPRODUCT(G5:G8,$B$5:$B$8))*10/3</f>
        <v>0</v>
      </c>
      <c r="D9" s="142"/>
      <c r="E9" s="142"/>
      <c r="F9" s="142"/>
      <c r="G9" s="142"/>
      <c r="H9" s="143"/>
      <c r="I9" s="141">
        <f>(SUMPRODUCT(I5:I8,$B$5:$B$8)+SUMPRODUCT(K5:K8,$B$5:$B$8)+SUMPRODUCT(M5:M8,$B$5:$B$8))*10/3</f>
        <v>0</v>
      </c>
      <c r="J9" s="142"/>
      <c r="K9" s="142"/>
      <c r="L9" s="142"/>
      <c r="M9" s="142"/>
      <c r="N9" s="143"/>
      <c r="O9" s="141">
        <f>(SUMPRODUCT(O5:O8,$B$5:$B$8)+SUMPRODUCT(Q5:Q8,$B$5:$B$8)+SUMPRODUCT(S5:S8,$B$5:$B$8))*10/3</f>
        <v>0</v>
      </c>
      <c r="P9" s="142"/>
      <c r="Q9" s="142"/>
      <c r="R9" s="142"/>
      <c r="S9" s="142"/>
      <c r="T9" s="143"/>
    </row>
    <row r="10" spans="1:20" x14ac:dyDescent="0.25">
      <c r="A10" s="33"/>
      <c r="B10" s="33"/>
      <c r="C10" s="33"/>
      <c r="D10" s="33"/>
      <c r="E10" s="33"/>
      <c r="F10" s="33"/>
      <c r="G10" s="33"/>
      <c r="H10" s="33"/>
      <c r="I10" s="33"/>
      <c r="J10" s="33"/>
      <c r="K10" s="33"/>
      <c r="L10" s="33"/>
      <c r="M10" s="33"/>
      <c r="N10" s="33"/>
      <c r="O10" s="33"/>
      <c r="P10" s="33"/>
      <c r="Q10" s="33"/>
      <c r="R10" s="33"/>
      <c r="S10" s="33"/>
      <c r="T10" s="33"/>
    </row>
  </sheetData>
  <mergeCells count="19">
    <mergeCell ref="C2:H2"/>
    <mergeCell ref="I2:N2"/>
    <mergeCell ref="O2:T2"/>
    <mergeCell ref="Q3:R3"/>
    <mergeCell ref="S3:T3"/>
    <mergeCell ref="A1:B3"/>
    <mergeCell ref="C9:H9"/>
    <mergeCell ref="I9:N9"/>
    <mergeCell ref="O9:T9"/>
    <mergeCell ref="C3:D3"/>
    <mergeCell ref="E3:F3"/>
    <mergeCell ref="G3:H3"/>
    <mergeCell ref="I3:J3"/>
    <mergeCell ref="K3:L3"/>
    <mergeCell ref="M3:N3"/>
    <mergeCell ref="O3:P3"/>
    <mergeCell ref="C1:H1"/>
    <mergeCell ref="I1:N1"/>
    <mergeCell ref="O1:T1"/>
  </mergeCells>
  <conditionalFormatting sqref="C1:T2">
    <cfRule type="containsText" dxfId="5" priority="1" operator="containsText" text="V">
      <formula>NOT(ISERROR(SEARCH("V",C1)))</formula>
    </cfRule>
    <cfRule type="containsText" dxfId="4" priority="2" operator="containsText" text="X">
      <formula>NOT(ISERROR(SEARCH("X",C1)))</formula>
    </cfRule>
  </conditionalFormatting>
  <dataValidations count="1">
    <dataValidation type="decimal" allowBlank="1" showInputMessage="1" showErrorMessage="1" sqref="O5:S8 I5:M8 C5:G8" xr:uid="{00000000-0002-0000-0200-000000000000}">
      <formula1>0</formula1>
      <formula2>10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
  <sheetViews>
    <sheetView rightToLeft="1" view="pageBreakPreview" zoomScaleNormal="90" zoomScaleSheetLayoutView="100" workbookViewId="0">
      <pane xSplit="2" ySplit="3" topLeftCell="C4" activePane="bottomRight" state="frozen"/>
      <selection pane="topRight" activeCell="C1" sqref="C1"/>
      <selection pane="bottomLeft" activeCell="A4" sqref="A4"/>
      <selection pane="bottomRight" activeCell="D9" sqref="D9"/>
    </sheetView>
  </sheetViews>
  <sheetFormatPr defaultRowHeight="13.8" x14ac:dyDescent="0.25"/>
  <cols>
    <col min="1" max="1" width="44.3984375" customWidth="1"/>
    <col min="2" max="2" width="7.09765625" customWidth="1"/>
    <col min="3" max="8" width="8.296875" customWidth="1"/>
  </cols>
  <sheetData>
    <row r="1" spans="1:8" ht="21.75" customHeight="1" thickBot="1" x14ac:dyDescent="0.3">
      <c r="A1" s="152" t="s">
        <v>37</v>
      </c>
      <c r="B1" s="153"/>
      <c r="C1" s="130">
        <f>איכות!D1</f>
        <v>1</v>
      </c>
      <c r="D1" s="131"/>
      <c r="E1" s="130">
        <f>איכות!F1</f>
        <v>2</v>
      </c>
      <c r="F1" s="131"/>
      <c r="G1" s="130">
        <f>איכות!H1</f>
        <v>3</v>
      </c>
      <c r="H1" s="131"/>
    </row>
    <row r="2" spans="1:8" ht="14.25" customHeight="1" x14ac:dyDescent="0.25">
      <c r="A2" s="154"/>
      <c r="B2" s="155"/>
      <c r="C2" s="130">
        <f>איכות!D2</f>
        <v>0</v>
      </c>
      <c r="D2" s="131"/>
      <c r="E2" s="130">
        <f>איכות!F2</f>
        <v>0</v>
      </c>
      <c r="F2" s="131"/>
      <c r="G2" s="130">
        <f>איכות!H2</f>
        <v>0</v>
      </c>
      <c r="H2" s="131"/>
    </row>
    <row r="3" spans="1:8" ht="81.75" customHeight="1" thickBot="1" x14ac:dyDescent="0.3">
      <c r="A3" s="38" t="s">
        <v>11</v>
      </c>
      <c r="B3" s="39" t="s">
        <v>3</v>
      </c>
      <c r="C3" s="32" t="s">
        <v>41</v>
      </c>
      <c r="D3" s="31" t="s">
        <v>21</v>
      </c>
      <c r="E3" s="32" t="s">
        <v>41</v>
      </c>
      <c r="F3" s="31" t="s">
        <v>21</v>
      </c>
      <c r="G3" s="32" t="s">
        <v>41</v>
      </c>
      <c r="H3" s="31" t="s">
        <v>21</v>
      </c>
    </row>
    <row r="4" spans="1:8" ht="27.6" x14ac:dyDescent="0.25">
      <c r="A4" s="42" t="s">
        <v>123</v>
      </c>
      <c r="B4" s="43">
        <v>0.35</v>
      </c>
      <c r="C4" s="1"/>
      <c r="D4" s="34"/>
      <c r="E4" s="1"/>
      <c r="F4" s="37"/>
      <c r="G4" s="1"/>
      <c r="H4" s="34"/>
    </row>
    <row r="5" spans="1:8" x14ac:dyDescent="0.25">
      <c r="A5" s="36" t="s">
        <v>124</v>
      </c>
      <c r="B5" s="44">
        <v>0.55000000000000004</v>
      </c>
      <c r="C5" s="1"/>
      <c r="D5" s="34"/>
      <c r="E5" s="1"/>
      <c r="F5" s="37"/>
      <c r="G5" s="1"/>
      <c r="H5" s="34"/>
    </row>
    <row r="6" spans="1:8" ht="14.4" thickBot="1" x14ac:dyDescent="0.3">
      <c r="A6" s="45" t="s">
        <v>51</v>
      </c>
      <c r="B6" s="46">
        <v>0.1</v>
      </c>
      <c r="C6" s="1"/>
      <c r="D6" s="34"/>
      <c r="E6" s="1"/>
      <c r="F6" s="37"/>
      <c r="G6" s="1"/>
      <c r="H6" s="34"/>
    </row>
    <row r="7" spans="1:8" ht="14.4" thickBot="1" x14ac:dyDescent="0.3">
      <c r="A7" s="40" t="s">
        <v>38</v>
      </c>
      <c r="B7" s="41">
        <f>SUM(B4:B6)</f>
        <v>1</v>
      </c>
      <c r="C7" s="150">
        <f>SUMPRODUCT(C4:C6,$B$4:$B$6)*10</f>
        <v>0</v>
      </c>
      <c r="D7" s="151"/>
      <c r="E7" s="150">
        <f>SUMPRODUCT(E4:E6,$B$4:$B$6)*10</f>
        <v>0</v>
      </c>
      <c r="F7" s="151"/>
      <c r="G7" s="150">
        <f>SUMPRODUCT(G4:G6,$B$4:$B$6)*10</f>
        <v>0</v>
      </c>
      <c r="H7" s="151"/>
    </row>
    <row r="8" spans="1:8" x14ac:dyDescent="0.25">
      <c r="A8" s="33"/>
      <c r="B8" s="33"/>
      <c r="C8" s="33"/>
      <c r="D8" s="33"/>
      <c r="E8" s="33"/>
      <c r="F8" s="33"/>
      <c r="G8" s="33"/>
      <c r="H8" s="33"/>
    </row>
  </sheetData>
  <mergeCells count="10">
    <mergeCell ref="C7:D7"/>
    <mergeCell ref="E7:F7"/>
    <mergeCell ref="G7:H7"/>
    <mergeCell ref="A1:B2"/>
    <mergeCell ref="G1:H1"/>
    <mergeCell ref="G2:H2"/>
    <mergeCell ref="C1:D1"/>
    <mergeCell ref="C2:D2"/>
    <mergeCell ref="E2:F2"/>
    <mergeCell ref="E1:F1"/>
  </mergeCells>
  <conditionalFormatting sqref="C1:H2">
    <cfRule type="containsText" dxfId="3" priority="1" operator="containsText" text="V">
      <formula>NOT(ISERROR(SEARCH("V",C1)))</formula>
    </cfRule>
    <cfRule type="containsText" dxfId="2" priority="2" operator="containsText" text="X">
      <formula>NOT(ISERROR(SEARCH("X",C1)))</formula>
    </cfRule>
  </conditionalFormatting>
  <dataValidations count="1">
    <dataValidation type="decimal" allowBlank="1" showInputMessage="1" showErrorMessage="1" sqref="C4:C6 E4:E6 G4:G6" xr:uid="{00000000-0002-0000-0300-000000000000}">
      <formula1>0</formula1>
      <formula2>10</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4"/>
  <sheetViews>
    <sheetView rightToLeft="1"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K24" sqref="K24:N24"/>
    </sheetView>
  </sheetViews>
  <sheetFormatPr defaultColWidth="17.5" defaultRowHeight="15.6" x14ac:dyDescent="0.3"/>
  <cols>
    <col min="1" max="1" width="38.69921875" style="171" bestFit="1" customWidth="1"/>
    <col min="2" max="2" width="5.59765625" style="171" bestFit="1" customWidth="1"/>
    <col min="3" max="3" width="11.8984375" style="171" bestFit="1" customWidth="1"/>
    <col min="4" max="4" width="11.59765625" style="171" bestFit="1" customWidth="1"/>
    <col min="5" max="5" width="10.09765625" style="171" bestFit="1" customWidth="1"/>
    <col min="6" max="6" width="10.59765625" style="171" bestFit="1" customWidth="1"/>
    <col min="7" max="7" width="11.8984375" style="171" bestFit="1" customWidth="1"/>
    <col min="8" max="8" width="11.59765625" style="171" bestFit="1" customWidth="1"/>
    <col min="9" max="9" width="10.09765625" style="171" bestFit="1" customWidth="1"/>
    <col min="10" max="10" width="10.59765625" style="171" bestFit="1" customWidth="1"/>
    <col min="11" max="11" width="11.8984375" style="171" bestFit="1" customWidth="1"/>
    <col min="12" max="12" width="15.296875" style="171" bestFit="1" customWidth="1"/>
    <col min="13" max="13" width="17.296875" style="171" bestFit="1" customWidth="1"/>
    <col min="14" max="14" width="14" style="171" bestFit="1" customWidth="1"/>
    <col min="15" max="16384" width="17.5" style="171"/>
  </cols>
  <sheetData>
    <row r="1" spans="1:14" x14ac:dyDescent="0.3">
      <c r="A1" s="172" t="s">
        <v>125</v>
      </c>
      <c r="B1" s="174"/>
      <c r="C1" s="177">
        <f>'תנאי-סף'!D1</f>
        <v>1</v>
      </c>
      <c r="D1" s="178"/>
      <c r="E1" s="178"/>
      <c r="F1" s="179"/>
      <c r="G1" s="177">
        <f>'תנאי-סף'!E1</f>
        <v>2</v>
      </c>
      <c r="H1" s="178"/>
      <c r="I1" s="178"/>
      <c r="J1" s="179"/>
      <c r="K1" s="177">
        <f>'תנאי-סף'!F1</f>
        <v>3</v>
      </c>
      <c r="L1" s="178"/>
      <c r="M1" s="178"/>
      <c r="N1" s="179"/>
    </row>
    <row r="2" spans="1:14" x14ac:dyDescent="0.3">
      <c r="A2" s="173"/>
      <c r="B2" s="175"/>
      <c r="C2" s="170">
        <f>'תנאי-סף'!D2</f>
        <v>0</v>
      </c>
      <c r="D2" s="168"/>
      <c r="E2" s="168"/>
      <c r="F2" s="180"/>
      <c r="G2" s="170">
        <f>'תנאי-סף'!E2</f>
        <v>0</v>
      </c>
      <c r="H2" s="168"/>
      <c r="I2" s="168"/>
      <c r="J2" s="180"/>
      <c r="K2" s="170">
        <f>'תנאי-סף'!F2</f>
        <v>0</v>
      </c>
      <c r="L2" s="168"/>
      <c r="M2" s="168"/>
      <c r="N2" s="180"/>
    </row>
    <row r="3" spans="1:14" ht="31.2" x14ac:dyDescent="0.3">
      <c r="A3" s="169" t="s">
        <v>11</v>
      </c>
      <c r="B3" s="167" t="s">
        <v>126</v>
      </c>
      <c r="C3" s="169" t="s">
        <v>127</v>
      </c>
      <c r="D3" s="164" t="s">
        <v>130</v>
      </c>
      <c r="E3" s="164" t="s">
        <v>128</v>
      </c>
      <c r="F3" s="165" t="s">
        <v>129</v>
      </c>
      <c r="G3" s="169" t="s">
        <v>127</v>
      </c>
      <c r="H3" s="164" t="s">
        <v>130</v>
      </c>
      <c r="I3" s="164" t="s">
        <v>128</v>
      </c>
      <c r="J3" s="165" t="s">
        <v>129</v>
      </c>
      <c r="K3" s="169" t="s">
        <v>127</v>
      </c>
      <c r="L3" s="164" t="s">
        <v>130</v>
      </c>
      <c r="M3" s="164" t="s">
        <v>128</v>
      </c>
      <c r="N3" s="165" t="s">
        <v>129</v>
      </c>
    </row>
    <row r="4" spans="1:14" x14ac:dyDescent="0.3">
      <c r="A4" s="166" t="s">
        <v>131</v>
      </c>
      <c r="B4" s="176">
        <v>26</v>
      </c>
      <c r="C4" s="188"/>
      <c r="D4" s="189">
        <f>C4*1.17</f>
        <v>0</v>
      </c>
      <c r="E4" s="189">
        <f>C4*$B4</f>
        <v>0</v>
      </c>
      <c r="F4" s="189">
        <f>E4*1.17</f>
        <v>0</v>
      </c>
      <c r="G4" s="188"/>
      <c r="H4" s="189">
        <f>G4*1.17</f>
        <v>0</v>
      </c>
      <c r="I4" s="189">
        <f>G4*$B4</f>
        <v>0</v>
      </c>
      <c r="J4" s="189">
        <f>I4*1.17</f>
        <v>0</v>
      </c>
      <c r="K4" s="188"/>
      <c r="L4" s="189">
        <f>K4*1.17</f>
        <v>0</v>
      </c>
      <c r="M4" s="189">
        <f>K4*$B4</f>
        <v>0</v>
      </c>
      <c r="N4" s="189">
        <f>M4*1.17</f>
        <v>0</v>
      </c>
    </row>
    <row r="5" spans="1:14" x14ac:dyDescent="0.3">
      <c r="A5" s="166" t="s">
        <v>132</v>
      </c>
      <c r="B5" s="176">
        <v>130</v>
      </c>
      <c r="C5" s="188"/>
      <c r="D5" s="189">
        <f t="shared" ref="D5:F22" si="0">C5*1.17</f>
        <v>0</v>
      </c>
      <c r="E5" s="189">
        <f t="shared" ref="E5:E22" si="1">C5*$B5</f>
        <v>0</v>
      </c>
      <c r="F5" s="189">
        <f t="shared" si="0"/>
        <v>0</v>
      </c>
      <c r="G5" s="188"/>
      <c r="H5" s="189">
        <f t="shared" ref="H5:H22" si="2">G5*1.17</f>
        <v>0</v>
      </c>
      <c r="I5" s="189">
        <f t="shared" ref="I5:I22" si="3">G5*$B5</f>
        <v>0</v>
      </c>
      <c r="J5" s="189">
        <f t="shared" ref="J5" si="4">I5*1.17</f>
        <v>0</v>
      </c>
      <c r="K5" s="188"/>
      <c r="L5" s="189">
        <f t="shared" ref="L5:L22" si="5">K5*1.17</f>
        <v>0</v>
      </c>
      <c r="M5" s="189">
        <f t="shared" ref="M5:M22" si="6">K5*$B5</f>
        <v>0</v>
      </c>
      <c r="N5" s="189">
        <f t="shared" ref="N5" si="7">M5*1.17</f>
        <v>0</v>
      </c>
    </row>
    <row r="6" spans="1:14" x14ac:dyDescent="0.3">
      <c r="A6" s="166" t="s">
        <v>133</v>
      </c>
      <c r="B6" s="176">
        <v>130</v>
      </c>
      <c r="C6" s="188"/>
      <c r="D6" s="189">
        <f t="shared" si="0"/>
        <v>0</v>
      </c>
      <c r="E6" s="189">
        <f t="shared" si="1"/>
        <v>0</v>
      </c>
      <c r="F6" s="189">
        <f t="shared" si="0"/>
        <v>0</v>
      </c>
      <c r="G6" s="188"/>
      <c r="H6" s="189">
        <f t="shared" si="2"/>
        <v>0</v>
      </c>
      <c r="I6" s="189">
        <f t="shared" si="3"/>
        <v>0</v>
      </c>
      <c r="J6" s="189">
        <f t="shared" ref="J6" si="8">I6*1.17</f>
        <v>0</v>
      </c>
      <c r="K6" s="188"/>
      <c r="L6" s="189">
        <f t="shared" si="5"/>
        <v>0</v>
      </c>
      <c r="M6" s="189">
        <f t="shared" si="6"/>
        <v>0</v>
      </c>
      <c r="N6" s="189">
        <f t="shared" ref="N6" si="9">M6*1.17</f>
        <v>0</v>
      </c>
    </row>
    <row r="7" spans="1:14" x14ac:dyDescent="0.3">
      <c r="A7" s="166" t="s">
        <v>134</v>
      </c>
      <c r="B7" s="176">
        <v>140</v>
      </c>
      <c r="C7" s="188"/>
      <c r="D7" s="189">
        <f t="shared" si="0"/>
        <v>0</v>
      </c>
      <c r="E7" s="189">
        <f t="shared" si="1"/>
        <v>0</v>
      </c>
      <c r="F7" s="189">
        <f t="shared" si="0"/>
        <v>0</v>
      </c>
      <c r="G7" s="188"/>
      <c r="H7" s="189">
        <f t="shared" si="2"/>
        <v>0</v>
      </c>
      <c r="I7" s="189">
        <f t="shared" si="3"/>
        <v>0</v>
      </c>
      <c r="J7" s="189">
        <f t="shared" ref="J7" si="10">I7*1.17</f>
        <v>0</v>
      </c>
      <c r="K7" s="188"/>
      <c r="L7" s="189">
        <f t="shared" si="5"/>
        <v>0</v>
      </c>
      <c r="M7" s="189">
        <f t="shared" si="6"/>
        <v>0</v>
      </c>
      <c r="N7" s="189">
        <f t="shared" ref="N7" si="11">M7*1.17</f>
        <v>0</v>
      </c>
    </row>
    <row r="8" spans="1:14" x14ac:dyDescent="0.3">
      <c r="A8" s="166" t="s">
        <v>135</v>
      </c>
      <c r="B8" s="176">
        <v>2</v>
      </c>
      <c r="C8" s="188"/>
      <c r="D8" s="189">
        <f t="shared" si="0"/>
        <v>0</v>
      </c>
      <c r="E8" s="189">
        <f t="shared" si="1"/>
        <v>0</v>
      </c>
      <c r="F8" s="189">
        <f t="shared" si="0"/>
        <v>0</v>
      </c>
      <c r="G8" s="188"/>
      <c r="H8" s="189">
        <f t="shared" si="2"/>
        <v>0</v>
      </c>
      <c r="I8" s="189">
        <f t="shared" si="3"/>
        <v>0</v>
      </c>
      <c r="J8" s="189">
        <f t="shared" ref="J8" si="12">I8*1.17</f>
        <v>0</v>
      </c>
      <c r="K8" s="188"/>
      <c r="L8" s="189">
        <f t="shared" si="5"/>
        <v>0</v>
      </c>
      <c r="M8" s="189">
        <f t="shared" si="6"/>
        <v>0</v>
      </c>
      <c r="N8" s="189">
        <f t="shared" ref="N8" si="13">M8*1.17</f>
        <v>0</v>
      </c>
    </row>
    <row r="9" spans="1:14" x14ac:dyDescent="0.3">
      <c r="A9" s="166" t="s">
        <v>136</v>
      </c>
      <c r="B9" s="176">
        <v>8</v>
      </c>
      <c r="C9" s="188"/>
      <c r="D9" s="189">
        <f t="shared" si="0"/>
        <v>0</v>
      </c>
      <c r="E9" s="189">
        <f t="shared" si="1"/>
        <v>0</v>
      </c>
      <c r="F9" s="189">
        <f t="shared" si="0"/>
        <v>0</v>
      </c>
      <c r="G9" s="188"/>
      <c r="H9" s="189">
        <f t="shared" si="2"/>
        <v>0</v>
      </c>
      <c r="I9" s="189">
        <f t="shared" si="3"/>
        <v>0</v>
      </c>
      <c r="J9" s="189">
        <f t="shared" ref="J9" si="14">I9*1.17</f>
        <v>0</v>
      </c>
      <c r="K9" s="188"/>
      <c r="L9" s="189">
        <f t="shared" si="5"/>
        <v>0</v>
      </c>
      <c r="M9" s="189">
        <f t="shared" si="6"/>
        <v>0</v>
      </c>
      <c r="N9" s="189">
        <f t="shared" ref="N9" si="15">M9*1.17</f>
        <v>0</v>
      </c>
    </row>
    <row r="10" spans="1:14" x14ac:dyDescent="0.3">
      <c r="A10" s="166" t="s">
        <v>137</v>
      </c>
      <c r="B10" s="176">
        <v>8</v>
      </c>
      <c r="C10" s="188"/>
      <c r="D10" s="189">
        <f t="shared" si="0"/>
        <v>0</v>
      </c>
      <c r="E10" s="189">
        <f t="shared" si="1"/>
        <v>0</v>
      </c>
      <c r="F10" s="189">
        <f t="shared" si="0"/>
        <v>0</v>
      </c>
      <c r="G10" s="188"/>
      <c r="H10" s="189">
        <f t="shared" si="2"/>
        <v>0</v>
      </c>
      <c r="I10" s="189">
        <f t="shared" si="3"/>
        <v>0</v>
      </c>
      <c r="J10" s="189">
        <f t="shared" ref="J10" si="16">I10*1.17</f>
        <v>0</v>
      </c>
      <c r="K10" s="188"/>
      <c r="L10" s="189">
        <f t="shared" si="5"/>
        <v>0</v>
      </c>
      <c r="M10" s="189">
        <f t="shared" si="6"/>
        <v>0</v>
      </c>
      <c r="N10" s="189">
        <f t="shared" ref="N10" si="17">M10*1.17</f>
        <v>0</v>
      </c>
    </row>
    <row r="11" spans="1:14" x14ac:dyDescent="0.3">
      <c r="A11" s="166" t="s">
        <v>138</v>
      </c>
      <c r="B11" s="176">
        <v>20</v>
      </c>
      <c r="C11" s="188"/>
      <c r="D11" s="189">
        <f t="shared" si="0"/>
        <v>0</v>
      </c>
      <c r="E11" s="189">
        <f t="shared" si="1"/>
        <v>0</v>
      </c>
      <c r="F11" s="189">
        <f t="shared" si="0"/>
        <v>0</v>
      </c>
      <c r="G11" s="188"/>
      <c r="H11" s="189">
        <f t="shared" si="2"/>
        <v>0</v>
      </c>
      <c r="I11" s="189">
        <f t="shared" si="3"/>
        <v>0</v>
      </c>
      <c r="J11" s="189">
        <f t="shared" ref="J11" si="18">I11*1.17</f>
        <v>0</v>
      </c>
      <c r="K11" s="188"/>
      <c r="L11" s="189">
        <f t="shared" si="5"/>
        <v>0</v>
      </c>
      <c r="M11" s="189">
        <f t="shared" si="6"/>
        <v>0</v>
      </c>
      <c r="N11" s="189">
        <f t="shared" ref="N11" si="19">M11*1.17</f>
        <v>0</v>
      </c>
    </row>
    <row r="12" spans="1:14" x14ac:dyDescent="0.3">
      <c r="A12" s="166" t="s">
        <v>139</v>
      </c>
      <c r="B12" s="176">
        <v>1000</v>
      </c>
      <c r="C12" s="188"/>
      <c r="D12" s="189">
        <f t="shared" si="0"/>
        <v>0</v>
      </c>
      <c r="E12" s="189">
        <f t="shared" si="1"/>
        <v>0</v>
      </c>
      <c r="F12" s="189">
        <f t="shared" si="0"/>
        <v>0</v>
      </c>
      <c r="G12" s="188"/>
      <c r="H12" s="189">
        <f t="shared" si="2"/>
        <v>0</v>
      </c>
      <c r="I12" s="189">
        <f t="shared" si="3"/>
        <v>0</v>
      </c>
      <c r="J12" s="189">
        <f t="shared" ref="J12" si="20">I12*1.17</f>
        <v>0</v>
      </c>
      <c r="K12" s="188"/>
      <c r="L12" s="189">
        <f t="shared" si="5"/>
        <v>0</v>
      </c>
      <c r="M12" s="189">
        <f t="shared" si="6"/>
        <v>0</v>
      </c>
      <c r="N12" s="189">
        <f t="shared" ref="N12" si="21">M12*1.17</f>
        <v>0</v>
      </c>
    </row>
    <row r="13" spans="1:14" ht="31.2" x14ac:dyDescent="0.3">
      <c r="A13" s="166" t="s">
        <v>140</v>
      </c>
      <c r="B13" s="176">
        <v>1</v>
      </c>
      <c r="C13" s="188"/>
      <c r="D13" s="189">
        <f t="shared" si="0"/>
        <v>0</v>
      </c>
      <c r="E13" s="189">
        <f t="shared" si="1"/>
        <v>0</v>
      </c>
      <c r="F13" s="189">
        <f t="shared" si="0"/>
        <v>0</v>
      </c>
      <c r="G13" s="188"/>
      <c r="H13" s="189">
        <f t="shared" si="2"/>
        <v>0</v>
      </c>
      <c r="I13" s="189">
        <f t="shared" si="3"/>
        <v>0</v>
      </c>
      <c r="J13" s="189">
        <f t="shared" ref="J13" si="22">I13*1.17</f>
        <v>0</v>
      </c>
      <c r="K13" s="188"/>
      <c r="L13" s="189">
        <f t="shared" si="5"/>
        <v>0</v>
      </c>
      <c r="M13" s="189">
        <f t="shared" si="6"/>
        <v>0</v>
      </c>
      <c r="N13" s="189">
        <f t="shared" ref="N13" si="23">M13*1.17</f>
        <v>0</v>
      </c>
    </row>
    <row r="14" spans="1:14" x14ac:dyDescent="0.3">
      <c r="A14" s="166" t="s">
        <v>141</v>
      </c>
      <c r="B14" s="176">
        <v>500</v>
      </c>
      <c r="C14" s="188"/>
      <c r="D14" s="189">
        <f t="shared" si="0"/>
        <v>0</v>
      </c>
      <c r="E14" s="189">
        <f t="shared" si="1"/>
        <v>0</v>
      </c>
      <c r="F14" s="189">
        <f t="shared" si="0"/>
        <v>0</v>
      </c>
      <c r="G14" s="188"/>
      <c r="H14" s="189">
        <f t="shared" si="2"/>
        <v>0</v>
      </c>
      <c r="I14" s="189">
        <f t="shared" si="3"/>
        <v>0</v>
      </c>
      <c r="J14" s="189">
        <f t="shared" ref="J14" si="24">I14*1.17</f>
        <v>0</v>
      </c>
      <c r="K14" s="188"/>
      <c r="L14" s="189">
        <f t="shared" si="5"/>
        <v>0</v>
      </c>
      <c r="M14" s="189">
        <f t="shared" si="6"/>
        <v>0</v>
      </c>
      <c r="N14" s="189">
        <f t="shared" ref="N14" si="25">M14*1.17</f>
        <v>0</v>
      </c>
    </row>
    <row r="15" spans="1:14" x14ac:dyDescent="0.3">
      <c r="A15" s="166" t="s">
        <v>142</v>
      </c>
      <c r="B15" s="176">
        <v>1</v>
      </c>
      <c r="C15" s="188"/>
      <c r="D15" s="189">
        <f t="shared" si="0"/>
        <v>0</v>
      </c>
      <c r="E15" s="189">
        <f t="shared" si="1"/>
        <v>0</v>
      </c>
      <c r="F15" s="189">
        <f t="shared" si="0"/>
        <v>0</v>
      </c>
      <c r="G15" s="188"/>
      <c r="H15" s="189">
        <f t="shared" si="2"/>
        <v>0</v>
      </c>
      <c r="I15" s="189">
        <f t="shared" si="3"/>
        <v>0</v>
      </c>
      <c r="J15" s="189">
        <f t="shared" ref="J15" si="26">I15*1.17</f>
        <v>0</v>
      </c>
      <c r="K15" s="188"/>
      <c r="L15" s="189">
        <f t="shared" si="5"/>
        <v>0</v>
      </c>
      <c r="M15" s="189">
        <f t="shared" si="6"/>
        <v>0</v>
      </c>
      <c r="N15" s="189">
        <f t="shared" ref="N15" si="27">M15*1.17</f>
        <v>0</v>
      </c>
    </row>
    <row r="16" spans="1:14" x14ac:dyDescent="0.3">
      <c r="A16" s="166" t="s">
        <v>143</v>
      </c>
      <c r="B16" s="176">
        <v>20</v>
      </c>
      <c r="C16" s="188"/>
      <c r="D16" s="189">
        <f t="shared" si="0"/>
        <v>0</v>
      </c>
      <c r="E16" s="189">
        <f t="shared" si="1"/>
        <v>0</v>
      </c>
      <c r="F16" s="189">
        <f t="shared" si="0"/>
        <v>0</v>
      </c>
      <c r="G16" s="188"/>
      <c r="H16" s="189">
        <f t="shared" si="2"/>
        <v>0</v>
      </c>
      <c r="I16" s="189">
        <f t="shared" si="3"/>
        <v>0</v>
      </c>
      <c r="J16" s="189">
        <f t="shared" ref="J16" si="28">I16*1.17</f>
        <v>0</v>
      </c>
      <c r="K16" s="188"/>
      <c r="L16" s="189">
        <f t="shared" si="5"/>
        <v>0</v>
      </c>
      <c r="M16" s="189">
        <f t="shared" si="6"/>
        <v>0</v>
      </c>
      <c r="N16" s="189">
        <f t="shared" ref="N16" si="29">M16*1.17</f>
        <v>0</v>
      </c>
    </row>
    <row r="17" spans="1:14" x14ac:dyDescent="0.3">
      <c r="A17" s="166" t="s">
        <v>144</v>
      </c>
      <c r="B17" s="176">
        <v>39</v>
      </c>
      <c r="C17" s="188"/>
      <c r="D17" s="189">
        <f t="shared" si="0"/>
        <v>0</v>
      </c>
      <c r="E17" s="189">
        <f t="shared" si="1"/>
        <v>0</v>
      </c>
      <c r="F17" s="189">
        <f t="shared" si="0"/>
        <v>0</v>
      </c>
      <c r="G17" s="188"/>
      <c r="H17" s="189">
        <f t="shared" si="2"/>
        <v>0</v>
      </c>
      <c r="I17" s="189">
        <f t="shared" si="3"/>
        <v>0</v>
      </c>
      <c r="J17" s="189">
        <f t="shared" ref="J17" si="30">I17*1.17</f>
        <v>0</v>
      </c>
      <c r="K17" s="188"/>
      <c r="L17" s="189">
        <f t="shared" si="5"/>
        <v>0</v>
      </c>
      <c r="M17" s="189">
        <f t="shared" si="6"/>
        <v>0</v>
      </c>
      <c r="N17" s="189">
        <f t="shared" ref="N17" si="31">M17*1.17</f>
        <v>0</v>
      </c>
    </row>
    <row r="18" spans="1:14" x14ac:dyDescent="0.3">
      <c r="A18" s="166" t="s">
        <v>145</v>
      </c>
      <c r="B18" s="176">
        <v>13</v>
      </c>
      <c r="C18" s="188"/>
      <c r="D18" s="189">
        <f t="shared" si="0"/>
        <v>0</v>
      </c>
      <c r="E18" s="189">
        <f t="shared" si="1"/>
        <v>0</v>
      </c>
      <c r="F18" s="189">
        <f t="shared" si="0"/>
        <v>0</v>
      </c>
      <c r="G18" s="188"/>
      <c r="H18" s="189">
        <f t="shared" si="2"/>
        <v>0</v>
      </c>
      <c r="I18" s="189">
        <f t="shared" si="3"/>
        <v>0</v>
      </c>
      <c r="J18" s="189">
        <f t="shared" ref="J18" si="32">I18*1.17</f>
        <v>0</v>
      </c>
      <c r="K18" s="188"/>
      <c r="L18" s="189">
        <f t="shared" si="5"/>
        <v>0</v>
      </c>
      <c r="M18" s="189">
        <f t="shared" si="6"/>
        <v>0</v>
      </c>
      <c r="N18" s="189">
        <f t="shared" ref="N18" si="33">M18*1.17</f>
        <v>0</v>
      </c>
    </row>
    <row r="19" spans="1:14" x14ac:dyDescent="0.3">
      <c r="A19" s="166" t="s">
        <v>146</v>
      </c>
      <c r="B19" s="176">
        <v>2</v>
      </c>
      <c r="C19" s="188"/>
      <c r="D19" s="189">
        <f t="shared" si="0"/>
        <v>0</v>
      </c>
      <c r="E19" s="189">
        <f t="shared" si="1"/>
        <v>0</v>
      </c>
      <c r="F19" s="189">
        <f t="shared" si="0"/>
        <v>0</v>
      </c>
      <c r="G19" s="188"/>
      <c r="H19" s="189">
        <f t="shared" si="2"/>
        <v>0</v>
      </c>
      <c r="I19" s="189">
        <f t="shared" si="3"/>
        <v>0</v>
      </c>
      <c r="J19" s="189">
        <f t="shared" ref="J19" si="34">I19*1.17</f>
        <v>0</v>
      </c>
      <c r="K19" s="188"/>
      <c r="L19" s="189">
        <f t="shared" si="5"/>
        <v>0</v>
      </c>
      <c r="M19" s="189">
        <f t="shared" si="6"/>
        <v>0</v>
      </c>
      <c r="N19" s="189">
        <f t="shared" ref="N19" si="35">M19*1.17</f>
        <v>0</v>
      </c>
    </row>
    <row r="20" spans="1:14" x14ac:dyDescent="0.3">
      <c r="A20" s="166" t="s">
        <v>147</v>
      </c>
      <c r="B20" s="176">
        <v>13</v>
      </c>
      <c r="C20" s="188"/>
      <c r="D20" s="189">
        <f t="shared" si="0"/>
        <v>0</v>
      </c>
      <c r="E20" s="189">
        <f t="shared" si="1"/>
        <v>0</v>
      </c>
      <c r="F20" s="189">
        <f t="shared" si="0"/>
        <v>0</v>
      </c>
      <c r="G20" s="188"/>
      <c r="H20" s="189">
        <f t="shared" si="2"/>
        <v>0</v>
      </c>
      <c r="I20" s="189">
        <f t="shared" si="3"/>
        <v>0</v>
      </c>
      <c r="J20" s="189">
        <f t="shared" ref="J20" si="36">I20*1.17</f>
        <v>0</v>
      </c>
      <c r="K20" s="188"/>
      <c r="L20" s="189">
        <f t="shared" si="5"/>
        <v>0</v>
      </c>
      <c r="M20" s="189">
        <f t="shared" si="6"/>
        <v>0</v>
      </c>
      <c r="N20" s="189">
        <f t="shared" ref="N20" si="37">M20*1.17</f>
        <v>0</v>
      </c>
    </row>
    <row r="21" spans="1:14" x14ac:dyDescent="0.3">
      <c r="A21" s="166" t="s">
        <v>148</v>
      </c>
      <c r="B21" s="176">
        <v>1</v>
      </c>
      <c r="C21" s="188"/>
      <c r="D21" s="189">
        <f t="shared" si="0"/>
        <v>0</v>
      </c>
      <c r="E21" s="189">
        <f t="shared" si="1"/>
        <v>0</v>
      </c>
      <c r="F21" s="189">
        <f t="shared" si="0"/>
        <v>0</v>
      </c>
      <c r="G21" s="188"/>
      <c r="H21" s="189">
        <f t="shared" si="2"/>
        <v>0</v>
      </c>
      <c r="I21" s="189">
        <f t="shared" si="3"/>
        <v>0</v>
      </c>
      <c r="J21" s="189">
        <f t="shared" ref="J21" si="38">I21*1.17</f>
        <v>0</v>
      </c>
      <c r="K21" s="188"/>
      <c r="L21" s="189">
        <f t="shared" si="5"/>
        <v>0</v>
      </c>
      <c r="M21" s="189">
        <f t="shared" si="6"/>
        <v>0</v>
      </c>
      <c r="N21" s="189">
        <f t="shared" ref="N21" si="39">M21*1.17</f>
        <v>0</v>
      </c>
    </row>
    <row r="22" spans="1:14" x14ac:dyDescent="0.3">
      <c r="A22" s="166" t="s">
        <v>149</v>
      </c>
      <c r="B22" s="176">
        <v>1</v>
      </c>
      <c r="C22" s="188"/>
      <c r="D22" s="189">
        <f t="shared" si="0"/>
        <v>0</v>
      </c>
      <c r="E22" s="189">
        <f t="shared" si="1"/>
        <v>0</v>
      </c>
      <c r="F22" s="189">
        <f t="shared" si="0"/>
        <v>0</v>
      </c>
      <c r="G22" s="188"/>
      <c r="H22" s="189">
        <f t="shared" si="2"/>
        <v>0</v>
      </c>
      <c r="I22" s="189">
        <f t="shared" si="3"/>
        <v>0</v>
      </c>
      <c r="J22" s="189">
        <f t="shared" ref="J22" si="40">I22*1.17</f>
        <v>0</v>
      </c>
      <c r="K22" s="188"/>
      <c r="L22" s="189">
        <f t="shared" si="5"/>
        <v>0</v>
      </c>
      <c r="M22" s="189">
        <f t="shared" si="6"/>
        <v>0</v>
      </c>
      <c r="N22" s="189">
        <f t="shared" ref="N22" si="41">M22*1.17</f>
        <v>0</v>
      </c>
    </row>
    <row r="23" spans="1:14" x14ac:dyDescent="0.3">
      <c r="A23" s="186" t="s">
        <v>38</v>
      </c>
      <c r="B23" s="187"/>
      <c r="C23" s="190">
        <f>SUM(F4:F22)</f>
        <v>0</v>
      </c>
      <c r="D23" s="191"/>
      <c r="E23" s="191"/>
      <c r="F23" s="192"/>
      <c r="G23" s="190">
        <f t="shared" ref="G23" si="42">SUM(J4:J22)</f>
        <v>0</v>
      </c>
      <c r="H23" s="191"/>
      <c r="I23" s="191"/>
      <c r="J23" s="192"/>
      <c r="K23" s="190">
        <f t="shared" ref="K23" si="43">SUM(N4:N22)</f>
        <v>0</v>
      </c>
      <c r="L23" s="191"/>
      <c r="M23" s="191"/>
      <c r="N23" s="192"/>
    </row>
    <row r="24" spans="1:14" ht="16.2" thickBot="1" x14ac:dyDescent="0.35">
      <c r="A24" s="184" t="s">
        <v>6</v>
      </c>
      <c r="B24" s="185"/>
      <c r="C24" s="181" t="e">
        <f>(MIN($C$23,$G$23,$K$23)/C23)</f>
        <v>#DIV/0!</v>
      </c>
      <c r="D24" s="182"/>
      <c r="E24" s="182"/>
      <c r="F24" s="183"/>
      <c r="G24" s="181" t="e">
        <f t="shared" ref="G24" si="44">(MIN($C$23,$G$23,$K$23)/G23)</f>
        <v>#DIV/0!</v>
      </c>
      <c r="H24" s="182"/>
      <c r="I24" s="182"/>
      <c r="J24" s="183"/>
      <c r="K24" s="181" t="e">
        <f t="shared" ref="K24" si="45">(MIN($C$23,$G$23,$K$23)/K23)</f>
        <v>#DIV/0!</v>
      </c>
      <c r="L24" s="182"/>
      <c r="M24" s="182"/>
      <c r="N24" s="183"/>
    </row>
  </sheetData>
  <mergeCells count="15">
    <mergeCell ref="A24:B24"/>
    <mergeCell ref="A23:B23"/>
    <mergeCell ref="C23:F23"/>
    <mergeCell ref="G23:J23"/>
    <mergeCell ref="G1:J1"/>
    <mergeCell ref="G2:J2"/>
    <mergeCell ref="K1:N1"/>
    <mergeCell ref="K2:N2"/>
    <mergeCell ref="C24:F24"/>
    <mergeCell ref="G24:J24"/>
    <mergeCell ref="K24:N24"/>
    <mergeCell ref="K23:N23"/>
    <mergeCell ref="A1:B2"/>
    <mergeCell ref="C2:F2"/>
    <mergeCell ref="C1:F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
  <sheetViews>
    <sheetView rightToLeft="1" view="pageBreakPreview" zoomScaleNormal="100" zoomScaleSheetLayoutView="100" workbookViewId="0">
      <pane xSplit="2" ySplit="2" topLeftCell="C3" activePane="bottomRight" state="frozen"/>
      <selection pane="topRight" activeCell="C1" sqref="C1"/>
      <selection pane="bottomLeft" activeCell="A3" sqref="A3"/>
      <selection pane="bottomRight" activeCell="C5" sqref="C5"/>
    </sheetView>
  </sheetViews>
  <sheetFormatPr defaultColWidth="9" defaultRowHeight="13.8" x14ac:dyDescent="0.25"/>
  <cols>
    <col min="1" max="1" width="9" style="2" customWidth="1"/>
    <col min="2" max="2" width="21.69921875" style="2" customWidth="1"/>
    <col min="3" max="5" width="9.09765625" style="2" customWidth="1"/>
    <col min="6" max="16384" width="9" style="2"/>
  </cols>
  <sheetData>
    <row r="1" spans="1:5" x14ac:dyDescent="0.25">
      <c r="A1" s="156" t="s">
        <v>10</v>
      </c>
      <c r="B1" s="157"/>
      <c r="C1" s="5">
        <f>'תנאי-סף'!D1</f>
        <v>1</v>
      </c>
      <c r="D1" s="5">
        <f>'תנאי-סף'!E1</f>
        <v>2</v>
      </c>
      <c r="E1" s="5">
        <f>'תנאי-סף'!F1</f>
        <v>3</v>
      </c>
    </row>
    <row r="2" spans="1:5" x14ac:dyDescent="0.25">
      <c r="A2" s="3" t="s">
        <v>3</v>
      </c>
      <c r="B2" s="4" t="s">
        <v>11</v>
      </c>
      <c r="C2" s="5">
        <f>'תנאי-סף'!D2</f>
        <v>0</v>
      </c>
      <c r="D2" s="5">
        <f>'תנאי-סף'!E2</f>
        <v>0</v>
      </c>
      <c r="E2" s="5">
        <f>'תנאי-סף'!F2</f>
        <v>0</v>
      </c>
    </row>
    <row r="3" spans="1:5" ht="18.75" customHeight="1" x14ac:dyDescent="0.25">
      <c r="A3" s="10">
        <v>0.6</v>
      </c>
      <c r="B3" s="11" t="s">
        <v>7</v>
      </c>
      <c r="C3" s="6">
        <f>INDEX(איכות!$D$1:$I$13,13,MATCH(C1,איכות!$D$1:$I$1,0))</f>
        <v>0</v>
      </c>
      <c r="D3" s="6">
        <f>INDEX(איכות!$D$1:$I$13,13,MATCH(D1,איכות!$D$1:$I$1,0))</f>
        <v>0</v>
      </c>
      <c r="E3" s="6">
        <f>INDEX(איכות!$D$1:$I$13,13,MATCH(E1,איכות!$D$1:$I$1,0))</f>
        <v>0</v>
      </c>
    </row>
    <row r="4" spans="1:5" ht="19.5" customHeight="1" x14ac:dyDescent="0.25">
      <c r="A4" s="10">
        <v>0.4</v>
      </c>
      <c r="B4" s="11" t="s">
        <v>8</v>
      </c>
      <c r="C4" s="6">
        <f>IFERROR(מחיר!C24,0)</f>
        <v>0</v>
      </c>
      <c r="D4" s="6">
        <f>IFERROR(מחיר!G24,0)</f>
        <v>0</v>
      </c>
      <c r="E4" s="6">
        <f>IFERROR(מחיר!K24,0)</f>
        <v>0</v>
      </c>
    </row>
    <row r="5" spans="1:5" ht="17.25" customHeight="1" x14ac:dyDescent="0.25">
      <c r="A5" s="7">
        <f>SUM(A3:A4)</f>
        <v>1</v>
      </c>
      <c r="B5" s="8" t="s">
        <v>9</v>
      </c>
      <c r="C5" s="9">
        <f>(C3*$A3)+(C4*$A4)</f>
        <v>0</v>
      </c>
      <c r="D5" s="9">
        <f t="shared" ref="D5:E5" si="0">(D3*$A3)+(D4*$A4)</f>
        <v>0</v>
      </c>
      <c r="E5" s="9">
        <f t="shared" si="0"/>
        <v>0</v>
      </c>
    </row>
    <row r="6" spans="1:5" ht="15.6" x14ac:dyDescent="0.25">
      <c r="A6" s="158" t="s">
        <v>36</v>
      </c>
      <c r="B6" s="159"/>
      <c r="C6" s="61">
        <f>_xlfn.RANK.EQ(C5,$C$5:$E$5,0)</f>
        <v>1</v>
      </c>
      <c r="D6" s="61">
        <f>_xlfn.RANK.EQ(D5,$C$5:$E$5,0)</f>
        <v>1</v>
      </c>
      <c r="E6" s="61">
        <f>_xlfn.RANK.EQ(E5,$C$5:$E$5,0)</f>
        <v>1</v>
      </c>
    </row>
    <row r="7" spans="1:5" x14ac:dyDescent="0.25">
      <c r="A7" s="160" t="s">
        <v>40</v>
      </c>
      <c r="B7" s="160"/>
      <c r="C7" s="67">
        <f>'תנאי-סף'!D33</f>
        <v>0</v>
      </c>
      <c r="D7" s="67">
        <f>'תנאי-סף'!E33</f>
        <v>0</v>
      </c>
      <c r="E7" s="67">
        <f>'תנאי-סף'!F33</f>
        <v>0</v>
      </c>
    </row>
  </sheetData>
  <mergeCells count="3">
    <mergeCell ref="A1:B1"/>
    <mergeCell ref="A6:B6"/>
    <mergeCell ref="A7:B7"/>
  </mergeCells>
  <conditionalFormatting sqref="C7:E7">
    <cfRule type="containsText" dxfId="1" priority="1" operator="containsText" text="V">
      <formula>NOT(ISERROR(SEARCH("V",C7)))</formula>
    </cfRule>
    <cfRule type="containsText" dxfId="0" priority="2" operator="containsText" text="X">
      <formula>NOT(ISERROR(SEARCH("X",C7)))</formula>
    </cfRule>
  </conditionalFormatting>
  <conditionalFormatting sqref="C6:E6">
    <cfRule type="colorScale" priority="8">
      <colorScale>
        <cfvo type="min"/>
        <cfvo type="max"/>
        <color theme="6" tint="0.59999389629810485"/>
        <color rgb="FFFF000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13</vt:i4>
      </vt:variant>
    </vt:vector>
  </HeadingPairs>
  <TitlesOfParts>
    <vt:vector size="19" baseType="lpstr">
      <vt:lpstr>תנאי-סף</vt:lpstr>
      <vt:lpstr>איכות</vt:lpstr>
      <vt:lpstr>המלצות</vt:lpstr>
      <vt:lpstr>ריאיון</vt:lpstr>
      <vt:lpstr>מחיר</vt:lpstr>
      <vt:lpstr>סיכום</vt:lpstr>
      <vt:lpstr>'תנאי-סף'!_Ref263083897</vt:lpstr>
      <vt:lpstr>'תנאי-סף'!_Ref274737718</vt:lpstr>
      <vt:lpstr>'תנאי-סף'!_Ref295727242</vt:lpstr>
      <vt:lpstr>'תנאי-סף'!_Ref296892065</vt:lpstr>
      <vt:lpstr>'תנאי-סף'!_Ref304923103</vt:lpstr>
      <vt:lpstr>'תנאי-סף'!_Ref316295880</vt:lpstr>
      <vt:lpstr>'תנאי-סף'!_Ref374524676</vt:lpstr>
      <vt:lpstr>איכות!WPrint_Area_W</vt:lpstr>
      <vt:lpstr>המלצות!WPrint_Area_W</vt:lpstr>
      <vt:lpstr>מחיר!WPrint_Area_W</vt:lpstr>
      <vt:lpstr>סיכום!WPrint_Area_W</vt:lpstr>
      <vt:lpstr>ריאיון!WPrint_Area_W</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Yerel Nimni-Avni</cp:lastModifiedBy>
  <dcterms:created xsi:type="dcterms:W3CDTF">2012-09-13T08:40:43Z</dcterms:created>
  <dcterms:modified xsi:type="dcterms:W3CDTF">2020-12-24T14:17:07Z</dcterms:modified>
</cp:coreProperties>
</file>